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oyle\Desktop\Calculators- EE contribution\"/>
    </mc:Choice>
  </mc:AlternateContent>
  <xr:revisionPtr revIDLastSave="0" documentId="13_ncr:1_{40D74E40-E61C-4B29-99CA-A17793C5C7E6}" xr6:coauthVersionLast="45" xr6:coauthVersionMax="45" xr10:uidLastSave="{00000000-0000-0000-0000-000000000000}"/>
  <bookViews>
    <workbookView xWindow="-40" yWindow="-40" windowWidth="19280" windowHeight="10280" xr2:uid="{EB638084-1F8E-4DC1-9935-22F9AD0DB2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88" i="1"/>
  <c r="F63" i="1"/>
  <c r="C47" i="1"/>
  <c r="R200" i="1"/>
  <c r="Q200" i="1" s="1"/>
  <c r="N200" i="1"/>
  <c r="M200" i="1" s="1"/>
  <c r="J200" i="1"/>
  <c r="I200" i="1" s="1"/>
  <c r="F200" i="1"/>
  <c r="E200" i="1" s="1"/>
  <c r="R199" i="1"/>
  <c r="Q199" i="1" s="1"/>
  <c r="N199" i="1"/>
  <c r="M199" i="1" s="1"/>
  <c r="J199" i="1"/>
  <c r="I199" i="1" s="1"/>
  <c r="F199" i="1"/>
  <c r="E199" i="1" s="1"/>
  <c r="R198" i="1"/>
  <c r="Q198" i="1" s="1"/>
  <c r="N198" i="1"/>
  <c r="M198" i="1" s="1"/>
  <c r="J198" i="1"/>
  <c r="I198" i="1" s="1"/>
  <c r="F198" i="1"/>
  <c r="E198" i="1" s="1"/>
  <c r="R197" i="1"/>
  <c r="Q197" i="1" s="1"/>
  <c r="N197" i="1"/>
  <c r="M197" i="1" s="1"/>
  <c r="J197" i="1"/>
  <c r="I197" i="1" s="1"/>
  <c r="F197" i="1"/>
  <c r="E197" i="1" s="1"/>
  <c r="R196" i="1"/>
  <c r="Q196" i="1" s="1"/>
  <c r="N196" i="1"/>
  <c r="M196" i="1" s="1"/>
  <c r="J196" i="1"/>
  <c r="I196" i="1" s="1"/>
  <c r="F196" i="1"/>
  <c r="E196" i="1" s="1"/>
  <c r="R195" i="1"/>
  <c r="Q195" i="1" s="1"/>
  <c r="N195" i="1"/>
  <c r="M195" i="1" s="1"/>
  <c r="J195" i="1"/>
  <c r="I195" i="1" s="1"/>
  <c r="F195" i="1"/>
  <c r="E195" i="1" s="1"/>
  <c r="R194" i="1"/>
  <c r="Q194" i="1" s="1"/>
  <c r="N194" i="1"/>
  <c r="M194" i="1" s="1"/>
  <c r="J194" i="1"/>
  <c r="I194" i="1" s="1"/>
  <c r="F194" i="1"/>
  <c r="E194" i="1" s="1"/>
  <c r="R193" i="1"/>
  <c r="Q193" i="1" s="1"/>
  <c r="N193" i="1"/>
  <c r="M193" i="1" s="1"/>
  <c r="J193" i="1"/>
  <c r="I193" i="1" s="1"/>
  <c r="F193" i="1"/>
  <c r="E193" i="1" s="1"/>
  <c r="R192" i="1"/>
  <c r="Q192" i="1" s="1"/>
  <c r="N192" i="1"/>
  <c r="M192" i="1" s="1"/>
  <c r="J192" i="1"/>
  <c r="I192" i="1" s="1"/>
  <c r="F192" i="1"/>
  <c r="E192" i="1" s="1"/>
  <c r="R191" i="1"/>
  <c r="Q191" i="1" s="1"/>
  <c r="N191" i="1"/>
  <c r="M191" i="1" s="1"/>
  <c r="J191" i="1"/>
  <c r="I191" i="1" s="1"/>
  <c r="F191" i="1"/>
  <c r="E191" i="1" s="1"/>
  <c r="R190" i="1"/>
  <c r="Q190" i="1" s="1"/>
  <c r="N190" i="1"/>
  <c r="M190" i="1" s="1"/>
  <c r="J190" i="1"/>
  <c r="I190" i="1" s="1"/>
  <c r="F190" i="1"/>
  <c r="E190" i="1" s="1"/>
  <c r="R189" i="1"/>
  <c r="Q189" i="1" s="1"/>
  <c r="N189" i="1"/>
  <c r="M189" i="1" s="1"/>
  <c r="J189" i="1"/>
  <c r="I189" i="1" s="1"/>
  <c r="F189" i="1"/>
  <c r="E189" i="1" s="1"/>
  <c r="R188" i="1"/>
  <c r="Q188" i="1" s="1"/>
  <c r="N188" i="1"/>
  <c r="M188" i="1" s="1"/>
  <c r="J188" i="1"/>
  <c r="I188" i="1" s="1"/>
  <c r="F188" i="1"/>
  <c r="E188" i="1" s="1"/>
  <c r="R187" i="1"/>
  <c r="Q187" i="1" s="1"/>
  <c r="N187" i="1"/>
  <c r="M187" i="1" s="1"/>
  <c r="J187" i="1"/>
  <c r="I187" i="1" s="1"/>
  <c r="F187" i="1"/>
  <c r="E187" i="1" s="1"/>
  <c r="R186" i="1"/>
  <c r="Q186" i="1" s="1"/>
  <c r="N186" i="1"/>
  <c r="M186" i="1" s="1"/>
  <c r="J186" i="1"/>
  <c r="I186" i="1" s="1"/>
  <c r="F186" i="1"/>
  <c r="E186" i="1" s="1"/>
  <c r="R185" i="1"/>
  <c r="Q185" i="1" s="1"/>
  <c r="N185" i="1"/>
  <c r="M185" i="1" s="1"/>
  <c r="J185" i="1"/>
  <c r="I185" i="1" s="1"/>
  <c r="F185" i="1"/>
  <c r="E185" i="1" s="1"/>
  <c r="R184" i="1"/>
  <c r="Q184" i="1" s="1"/>
  <c r="N184" i="1"/>
  <c r="M184" i="1" s="1"/>
  <c r="J184" i="1"/>
  <c r="I184" i="1" s="1"/>
  <c r="F184" i="1"/>
  <c r="E184" i="1" s="1"/>
  <c r="R183" i="1"/>
  <c r="Q183" i="1" s="1"/>
  <c r="N183" i="1"/>
  <c r="M183" i="1" s="1"/>
  <c r="J183" i="1"/>
  <c r="I183" i="1" s="1"/>
  <c r="F183" i="1"/>
  <c r="E183" i="1" s="1"/>
  <c r="R182" i="1"/>
  <c r="Q182" i="1" s="1"/>
  <c r="N182" i="1"/>
  <c r="M182" i="1" s="1"/>
  <c r="J182" i="1"/>
  <c r="I182" i="1" s="1"/>
  <c r="F182" i="1"/>
  <c r="E182" i="1" s="1"/>
  <c r="R181" i="1"/>
  <c r="Q181" i="1" s="1"/>
  <c r="N181" i="1"/>
  <c r="M181" i="1" s="1"/>
  <c r="J181" i="1"/>
  <c r="I181" i="1" s="1"/>
  <c r="F181" i="1"/>
  <c r="E181" i="1" s="1"/>
  <c r="R177" i="1"/>
  <c r="Q177" i="1" s="1"/>
  <c r="N177" i="1"/>
  <c r="M177" i="1" s="1"/>
  <c r="J177" i="1"/>
  <c r="I177" i="1" s="1"/>
  <c r="F177" i="1"/>
  <c r="E177" i="1" s="1"/>
  <c r="R176" i="1"/>
  <c r="Q176" i="1" s="1"/>
  <c r="N176" i="1"/>
  <c r="M176" i="1" s="1"/>
  <c r="J176" i="1"/>
  <c r="I176" i="1" s="1"/>
  <c r="F176" i="1"/>
  <c r="E176" i="1" s="1"/>
  <c r="R175" i="1"/>
  <c r="Q175" i="1" s="1"/>
  <c r="N175" i="1"/>
  <c r="M175" i="1" s="1"/>
  <c r="J175" i="1"/>
  <c r="I175" i="1" s="1"/>
  <c r="F175" i="1"/>
  <c r="E175" i="1" s="1"/>
  <c r="R174" i="1"/>
  <c r="Q174" i="1" s="1"/>
  <c r="N174" i="1"/>
  <c r="M174" i="1" s="1"/>
  <c r="J174" i="1"/>
  <c r="I174" i="1" s="1"/>
  <c r="F174" i="1"/>
  <c r="E174" i="1" s="1"/>
  <c r="R173" i="1"/>
  <c r="Q173" i="1" s="1"/>
  <c r="N173" i="1"/>
  <c r="M173" i="1" s="1"/>
  <c r="J173" i="1"/>
  <c r="I173" i="1" s="1"/>
  <c r="F173" i="1"/>
  <c r="E173" i="1" s="1"/>
  <c r="R172" i="1"/>
  <c r="Q172" i="1" s="1"/>
  <c r="N172" i="1"/>
  <c r="M172" i="1" s="1"/>
  <c r="J172" i="1"/>
  <c r="I172" i="1" s="1"/>
  <c r="F172" i="1"/>
  <c r="E172" i="1" s="1"/>
  <c r="R171" i="1"/>
  <c r="Q171" i="1" s="1"/>
  <c r="N171" i="1"/>
  <c r="M171" i="1" s="1"/>
  <c r="J171" i="1"/>
  <c r="I171" i="1" s="1"/>
  <c r="F171" i="1"/>
  <c r="E171" i="1" s="1"/>
  <c r="R170" i="1"/>
  <c r="Q170" i="1" s="1"/>
  <c r="N170" i="1"/>
  <c r="M170" i="1" s="1"/>
  <c r="J170" i="1"/>
  <c r="I170" i="1" s="1"/>
  <c r="F170" i="1"/>
  <c r="E170" i="1" s="1"/>
  <c r="R169" i="1"/>
  <c r="Q169" i="1" s="1"/>
  <c r="N169" i="1"/>
  <c r="M169" i="1" s="1"/>
  <c r="J169" i="1"/>
  <c r="I169" i="1" s="1"/>
  <c r="F169" i="1"/>
  <c r="E169" i="1" s="1"/>
  <c r="R168" i="1"/>
  <c r="Q168" i="1" s="1"/>
  <c r="N168" i="1"/>
  <c r="M168" i="1" s="1"/>
  <c r="J168" i="1"/>
  <c r="I168" i="1" s="1"/>
  <c r="F168" i="1"/>
  <c r="E168" i="1" s="1"/>
  <c r="R167" i="1"/>
  <c r="Q167" i="1" s="1"/>
  <c r="N167" i="1"/>
  <c r="M167" i="1" s="1"/>
  <c r="J167" i="1"/>
  <c r="I167" i="1" s="1"/>
  <c r="F167" i="1"/>
  <c r="E167" i="1" s="1"/>
  <c r="R166" i="1"/>
  <c r="Q166" i="1" s="1"/>
  <c r="N166" i="1"/>
  <c r="M166" i="1" s="1"/>
  <c r="J166" i="1"/>
  <c r="I166" i="1" s="1"/>
  <c r="F166" i="1"/>
  <c r="E166" i="1" s="1"/>
  <c r="R165" i="1"/>
  <c r="Q165" i="1" s="1"/>
  <c r="N165" i="1"/>
  <c r="M165" i="1" s="1"/>
  <c r="J165" i="1"/>
  <c r="I165" i="1" s="1"/>
  <c r="F165" i="1"/>
  <c r="E165" i="1" s="1"/>
  <c r="R164" i="1"/>
  <c r="Q164" i="1" s="1"/>
  <c r="N164" i="1"/>
  <c r="M164" i="1" s="1"/>
  <c r="J164" i="1"/>
  <c r="I164" i="1" s="1"/>
  <c r="F164" i="1"/>
  <c r="E164" i="1" s="1"/>
  <c r="R163" i="1"/>
  <c r="Q163" i="1" s="1"/>
  <c r="N163" i="1"/>
  <c r="M163" i="1" s="1"/>
  <c r="J163" i="1"/>
  <c r="I163" i="1" s="1"/>
  <c r="F163" i="1"/>
  <c r="E163" i="1" s="1"/>
  <c r="R162" i="1"/>
  <c r="Q162" i="1" s="1"/>
  <c r="N162" i="1"/>
  <c r="M162" i="1" s="1"/>
  <c r="J162" i="1"/>
  <c r="I162" i="1" s="1"/>
  <c r="F162" i="1"/>
  <c r="E162" i="1" s="1"/>
  <c r="R161" i="1"/>
  <c r="Q161" i="1" s="1"/>
  <c r="N161" i="1"/>
  <c r="M161" i="1" s="1"/>
  <c r="J161" i="1"/>
  <c r="I161" i="1" s="1"/>
  <c r="F161" i="1"/>
  <c r="E161" i="1" s="1"/>
  <c r="R160" i="1"/>
  <c r="Q160" i="1" s="1"/>
  <c r="N160" i="1"/>
  <c r="M160" i="1" s="1"/>
  <c r="J160" i="1"/>
  <c r="I160" i="1" s="1"/>
  <c r="F160" i="1"/>
  <c r="E160" i="1" s="1"/>
  <c r="R159" i="1"/>
  <c r="Q159" i="1" s="1"/>
  <c r="N159" i="1"/>
  <c r="M159" i="1" s="1"/>
  <c r="J159" i="1"/>
  <c r="I159" i="1" s="1"/>
  <c r="F159" i="1"/>
  <c r="E159" i="1" s="1"/>
  <c r="R158" i="1"/>
  <c r="Q158" i="1" s="1"/>
  <c r="N158" i="1"/>
  <c r="M158" i="1" s="1"/>
  <c r="J158" i="1"/>
  <c r="I158" i="1" s="1"/>
  <c r="F158" i="1"/>
  <c r="E158" i="1" s="1"/>
  <c r="R153" i="1"/>
  <c r="Q153" i="1" s="1"/>
  <c r="N153" i="1"/>
  <c r="M153" i="1" s="1"/>
  <c r="J153" i="1"/>
  <c r="I153" i="1" s="1"/>
  <c r="F153" i="1"/>
  <c r="E153" i="1" s="1"/>
  <c r="R152" i="1"/>
  <c r="Q152" i="1" s="1"/>
  <c r="N152" i="1"/>
  <c r="M152" i="1" s="1"/>
  <c r="J152" i="1"/>
  <c r="I152" i="1" s="1"/>
  <c r="F152" i="1"/>
  <c r="E152" i="1" s="1"/>
  <c r="R151" i="1"/>
  <c r="Q151" i="1" s="1"/>
  <c r="N151" i="1"/>
  <c r="M151" i="1" s="1"/>
  <c r="J151" i="1"/>
  <c r="I151" i="1" s="1"/>
  <c r="F151" i="1"/>
  <c r="E151" i="1" s="1"/>
  <c r="R150" i="1"/>
  <c r="Q150" i="1" s="1"/>
  <c r="N150" i="1"/>
  <c r="M150" i="1" s="1"/>
  <c r="J150" i="1"/>
  <c r="I150" i="1" s="1"/>
  <c r="F150" i="1"/>
  <c r="E150" i="1" s="1"/>
  <c r="R149" i="1"/>
  <c r="Q149" i="1" s="1"/>
  <c r="N149" i="1"/>
  <c r="M149" i="1" s="1"/>
  <c r="J149" i="1"/>
  <c r="I149" i="1" s="1"/>
  <c r="F149" i="1"/>
  <c r="E149" i="1" s="1"/>
  <c r="R148" i="1"/>
  <c r="Q148" i="1" s="1"/>
  <c r="N148" i="1"/>
  <c r="M148" i="1" s="1"/>
  <c r="J148" i="1"/>
  <c r="I148" i="1" s="1"/>
  <c r="F148" i="1"/>
  <c r="E148" i="1" s="1"/>
  <c r="R147" i="1"/>
  <c r="Q147" i="1" s="1"/>
  <c r="N147" i="1"/>
  <c r="M147" i="1" s="1"/>
  <c r="J147" i="1"/>
  <c r="I147" i="1" s="1"/>
  <c r="F147" i="1"/>
  <c r="E147" i="1" s="1"/>
  <c r="R146" i="1"/>
  <c r="Q146" i="1" s="1"/>
  <c r="N146" i="1"/>
  <c r="M146" i="1" s="1"/>
  <c r="J146" i="1"/>
  <c r="I146" i="1" s="1"/>
  <c r="F146" i="1"/>
  <c r="E146" i="1" s="1"/>
  <c r="R145" i="1"/>
  <c r="Q145" i="1" s="1"/>
  <c r="N145" i="1"/>
  <c r="M145" i="1" s="1"/>
  <c r="J145" i="1"/>
  <c r="I145" i="1" s="1"/>
  <c r="F145" i="1"/>
  <c r="E145" i="1" s="1"/>
  <c r="R144" i="1"/>
  <c r="Q144" i="1" s="1"/>
  <c r="N144" i="1"/>
  <c r="M144" i="1" s="1"/>
  <c r="J144" i="1"/>
  <c r="I144" i="1" s="1"/>
  <c r="F144" i="1"/>
  <c r="E144" i="1" s="1"/>
  <c r="R143" i="1"/>
  <c r="Q143" i="1" s="1"/>
  <c r="N143" i="1"/>
  <c r="M143" i="1" s="1"/>
  <c r="J143" i="1"/>
  <c r="I143" i="1" s="1"/>
  <c r="F143" i="1"/>
  <c r="E143" i="1" s="1"/>
  <c r="R142" i="1"/>
  <c r="Q142" i="1" s="1"/>
  <c r="N142" i="1"/>
  <c r="M142" i="1" s="1"/>
  <c r="J142" i="1"/>
  <c r="I142" i="1" s="1"/>
  <c r="F142" i="1"/>
  <c r="E142" i="1" s="1"/>
  <c r="R141" i="1"/>
  <c r="Q141" i="1" s="1"/>
  <c r="N141" i="1"/>
  <c r="M141" i="1" s="1"/>
  <c r="J141" i="1"/>
  <c r="I141" i="1" s="1"/>
  <c r="F141" i="1"/>
  <c r="E141" i="1" s="1"/>
  <c r="R140" i="1"/>
  <c r="Q140" i="1" s="1"/>
  <c r="N140" i="1"/>
  <c r="M140" i="1" s="1"/>
  <c r="J140" i="1"/>
  <c r="I140" i="1" s="1"/>
  <c r="F140" i="1"/>
  <c r="E140" i="1" s="1"/>
  <c r="R139" i="1"/>
  <c r="Q139" i="1" s="1"/>
  <c r="N139" i="1"/>
  <c r="M139" i="1" s="1"/>
  <c r="J139" i="1"/>
  <c r="I139" i="1" s="1"/>
  <c r="F139" i="1"/>
  <c r="E139" i="1" s="1"/>
  <c r="R138" i="1"/>
  <c r="Q138" i="1" s="1"/>
  <c r="N138" i="1"/>
  <c r="M138" i="1" s="1"/>
  <c r="J138" i="1"/>
  <c r="I138" i="1" s="1"/>
  <c r="F138" i="1"/>
  <c r="E138" i="1" s="1"/>
  <c r="R137" i="1"/>
  <c r="Q137" i="1" s="1"/>
  <c r="N137" i="1"/>
  <c r="M137" i="1" s="1"/>
  <c r="J137" i="1"/>
  <c r="I137" i="1" s="1"/>
  <c r="F137" i="1"/>
  <c r="E137" i="1" s="1"/>
  <c r="R136" i="1"/>
  <c r="Q136" i="1" s="1"/>
  <c r="N136" i="1"/>
  <c r="M136" i="1" s="1"/>
  <c r="J136" i="1"/>
  <c r="I136" i="1" s="1"/>
  <c r="F136" i="1"/>
  <c r="E136" i="1" s="1"/>
  <c r="R135" i="1"/>
  <c r="Q135" i="1" s="1"/>
  <c r="N135" i="1"/>
  <c r="M135" i="1" s="1"/>
  <c r="J135" i="1"/>
  <c r="I135" i="1" s="1"/>
  <c r="F135" i="1"/>
  <c r="E135" i="1" s="1"/>
  <c r="R134" i="1"/>
  <c r="Q134" i="1" s="1"/>
  <c r="N134" i="1"/>
  <c r="M134" i="1" s="1"/>
  <c r="J134" i="1"/>
  <c r="I134" i="1" s="1"/>
  <c r="F134" i="1"/>
  <c r="E134" i="1" s="1"/>
  <c r="R130" i="1"/>
  <c r="Q130" i="1" s="1"/>
  <c r="N130" i="1"/>
  <c r="M130" i="1" s="1"/>
  <c r="J130" i="1"/>
  <c r="I130" i="1" s="1"/>
  <c r="F130" i="1"/>
  <c r="E130" i="1" s="1"/>
  <c r="R129" i="1"/>
  <c r="Q129" i="1" s="1"/>
  <c r="N129" i="1"/>
  <c r="M129" i="1" s="1"/>
  <c r="J129" i="1"/>
  <c r="I129" i="1" s="1"/>
  <c r="F129" i="1"/>
  <c r="E129" i="1" s="1"/>
  <c r="R128" i="1"/>
  <c r="Q128" i="1" s="1"/>
  <c r="N128" i="1"/>
  <c r="M128" i="1" s="1"/>
  <c r="J128" i="1"/>
  <c r="I128" i="1" s="1"/>
  <c r="F128" i="1"/>
  <c r="E128" i="1" s="1"/>
  <c r="R127" i="1"/>
  <c r="Q127" i="1" s="1"/>
  <c r="N127" i="1"/>
  <c r="M127" i="1" s="1"/>
  <c r="J127" i="1"/>
  <c r="I127" i="1" s="1"/>
  <c r="F127" i="1"/>
  <c r="E127" i="1" s="1"/>
  <c r="R126" i="1"/>
  <c r="Q126" i="1" s="1"/>
  <c r="N126" i="1"/>
  <c r="M126" i="1" s="1"/>
  <c r="J126" i="1"/>
  <c r="I126" i="1" s="1"/>
  <c r="F126" i="1"/>
  <c r="E126" i="1" s="1"/>
  <c r="R125" i="1"/>
  <c r="Q125" i="1" s="1"/>
  <c r="N125" i="1"/>
  <c r="M125" i="1" s="1"/>
  <c r="J125" i="1"/>
  <c r="I125" i="1" s="1"/>
  <c r="F125" i="1"/>
  <c r="E125" i="1" s="1"/>
  <c r="R124" i="1"/>
  <c r="Q124" i="1" s="1"/>
  <c r="N124" i="1"/>
  <c r="M124" i="1" s="1"/>
  <c r="J124" i="1"/>
  <c r="I124" i="1" s="1"/>
  <c r="F124" i="1"/>
  <c r="E124" i="1" s="1"/>
  <c r="R123" i="1"/>
  <c r="Q123" i="1" s="1"/>
  <c r="N123" i="1"/>
  <c r="M123" i="1" s="1"/>
  <c r="J123" i="1"/>
  <c r="I123" i="1" s="1"/>
  <c r="F123" i="1"/>
  <c r="E123" i="1" s="1"/>
  <c r="R122" i="1"/>
  <c r="Q122" i="1" s="1"/>
  <c r="N122" i="1"/>
  <c r="M122" i="1" s="1"/>
  <c r="J122" i="1"/>
  <c r="I122" i="1" s="1"/>
  <c r="F122" i="1"/>
  <c r="E122" i="1" s="1"/>
  <c r="R121" i="1"/>
  <c r="Q121" i="1" s="1"/>
  <c r="N121" i="1"/>
  <c r="M121" i="1" s="1"/>
  <c r="J121" i="1"/>
  <c r="I121" i="1" s="1"/>
  <c r="F121" i="1"/>
  <c r="E121" i="1" s="1"/>
  <c r="R120" i="1"/>
  <c r="Q120" i="1" s="1"/>
  <c r="N120" i="1"/>
  <c r="M120" i="1" s="1"/>
  <c r="J120" i="1"/>
  <c r="I120" i="1" s="1"/>
  <c r="F120" i="1"/>
  <c r="E120" i="1" s="1"/>
  <c r="R119" i="1"/>
  <c r="Q119" i="1" s="1"/>
  <c r="N119" i="1"/>
  <c r="M119" i="1" s="1"/>
  <c r="J119" i="1"/>
  <c r="I119" i="1" s="1"/>
  <c r="F119" i="1"/>
  <c r="E119" i="1" s="1"/>
  <c r="R118" i="1"/>
  <c r="Q118" i="1" s="1"/>
  <c r="N118" i="1"/>
  <c r="M118" i="1" s="1"/>
  <c r="J118" i="1"/>
  <c r="I118" i="1" s="1"/>
  <c r="F118" i="1"/>
  <c r="E118" i="1" s="1"/>
  <c r="R117" i="1"/>
  <c r="Q117" i="1" s="1"/>
  <c r="N117" i="1"/>
  <c r="M117" i="1" s="1"/>
  <c r="J117" i="1"/>
  <c r="I117" i="1" s="1"/>
  <c r="F117" i="1"/>
  <c r="E117" i="1" s="1"/>
  <c r="R116" i="1"/>
  <c r="Q116" i="1" s="1"/>
  <c r="N116" i="1"/>
  <c r="M116" i="1" s="1"/>
  <c r="J116" i="1"/>
  <c r="I116" i="1" s="1"/>
  <c r="F116" i="1"/>
  <c r="E116" i="1" s="1"/>
  <c r="R115" i="1"/>
  <c r="Q115" i="1" s="1"/>
  <c r="N115" i="1"/>
  <c r="M115" i="1" s="1"/>
  <c r="J115" i="1"/>
  <c r="I115" i="1" s="1"/>
  <c r="F115" i="1"/>
  <c r="E115" i="1" s="1"/>
  <c r="R114" i="1"/>
  <c r="Q114" i="1" s="1"/>
  <c r="N114" i="1"/>
  <c r="M114" i="1" s="1"/>
  <c r="J114" i="1"/>
  <c r="I114" i="1" s="1"/>
  <c r="F114" i="1"/>
  <c r="E114" i="1" s="1"/>
  <c r="R113" i="1"/>
  <c r="Q113" i="1" s="1"/>
  <c r="N113" i="1"/>
  <c r="M113" i="1" s="1"/>
  <c r="J113" i="1"/>
  <c r="I113" i="1" s="1"/>
  <c r="F113" i="1"/>
  <c r="E113" i="1" s="1"/>
  <c r="R112" i="1"/>
  <c r="Q112" i="1" s="1"/>
  <c r="N112" i="1"/>
  <c r="M112" i="1" s="1"/>
  <c r="J112" i="1"/>
  <c r="I112" i="1" s="1"/>
  <c r="F112" i="1"/>
  <c r="E112" i="1" s="1"/>
  <c r="R111" i="1"/>
  <c r="Q111" i="1" s="1"/>
  <c r="N111" i="1"/>
  <c r="M111" i="1" s="1"/>
  <c r="J111" i="1"/>
  <c r="I111" i="1" s="1"/>
  <c r="F111" i="1"/>
  <c r="E111" i="1" s="1"/>
  <c r="R64" i="1" l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B35" i="1" l="1"/>
  <c r="B34" i="1"/>
  <c r="B33" i="1"/>
  <c r="B32" i="1"/>
  <c r="B31" i="1"/>
  <c r="E25" i="1"/>
  <c r="E27" i="1" s="1"/>
  <c r="E18" i="1"/>
  <c r="E20" i="1" s="1"/>
  <c r="B11" i="1"/>
  <c r="E26" i="1" l="1"/>
  <c r="B20" i="1" l="1"/>
  <c r="C25" i="1"/>
  <c r="B19" i="1"/>
  <c r="R223" i="1" l="1"/>
  <c r="Q223" i="1" s="1"/>
  <c r="N223" i="1"/>
  <c r="M223" i="1" s="1"/>
  <c r="J223" i="1"/>
  <c r="I223" i="1" s="1"/>
  <c r="F223" i="1"/>
  <c r="E223" i="1" s="1"/>
  <c r="R222" i="1"/>
  <c r="Q222" i="1" s="1"/>
  <c r="N222" i="1"/>
  <c r="M222" i="1" s="1"/>
  <c r="J222" i="1"/>
  <c r="I222" i="1" s="1"/>
  <c r="F222" i="1"/>
  <c r="E222" i="1" s="1"/>
  <c r="R221" i="1"/>
  <c r="Q221" i="1" s="1"/>
  <c r="N221" i="1"/>
  <c r="M221" i="1" s="1"/>
  <c r="J221" i="1"/>
  <c r="I221" i="1" s="1"/>
  <c r="F221" i="1"/>
  <c r="E221" i="1" s="1"/>
  <c r="R220" i="1"/>
  <c r="Q220" i="1" s="1"/>
  <c r="N220" i="1"/>
  <c r="M220" i="1" s="1"/>
  <c r="J220" i="1"/>
  <c r="I220" i="1" s="1"/>
  <c r="F220" i="1"/>
  <c r="E220" i="1" s="1"/>
  <c r="R219" i="1"/>
  <c r="Q219" i="1" s="1"/>
  <c r="N219" i="1"/>
  <c r="M219" i="1" s="1"/>
  <c r="J219" i="1"/>
  <c r="I219" i="1" s="1"/>
  <c r="F219" i="1"/>
  <c r="E219" i="1" s="1"/>
  <c r="R218" i="1"/>
  <c r="Q218" i="1" s="1"/>
  <c r="N218" i="1"/>
  <c r="M218" i="1" s="1"/>
  <c r="J218" i="1"/>
  <c r="I218" i="1" s="1"/>
  <c r="F218" i="1"/>
  <c r="E218" i="1" s="1"/>
  <c r="R217" i="1"/>
  <c r="Q217" i="1" s="1"/>
  <c r="N217" i="1"/>
  <c r="M217" i="1" s="1"/>
  <c r="J217" i="1"/>
  <c r="I217" i="1" s="1"/>
  <c r="F217" i="1"/>
  <c r="E217" i="1" s="1"/>
  <c r="R216" i="1"/>
  <c r="Q216" i="1" s="1"/>
  <c r="N216" i="1"/>
  <c r="M216" i="1" s="1"/>
  <c r="J216" i="1"/>
  <c r="I216" i="1" s="1"/>
  <c r="F216" i="1"/>
  <c r="E216" i="1" s="1"/>
  <c r="R215" i="1"/>
  <c r="Q215" i="1" s="1"/>
  <c r="N215" i="1"/>
  <c r="M215" i="1" s="1"/>
  <c r="J215" i="1"/>
  <c r="I215" i="1" s="1"/>
  <c r="F215" i="1"/>
  <c r="E215" i="1" s="1"/>
  <c r="R214" i="1"/>
  <c r="Q214" i="1" s="1"/>
  <c r="N214" i="1"/>
  <c r="M214" i="1" s="1"/>
  <c r="J214" i="1"/>
  <c r="I214" i="1" s="1"/>
  <c r="F214" i="1"/>
  <c r="E214" i="1" s="1"/>
  <c r="R213" i="1"/>
  <c r="Q213" i="1" s="1"/>
  <c r="N213" i="1"/>
  <c r="M213" i="1" s="1"/>
  <c r="J213" i="1"/>
  <c r="I213" i="1" s="1"/>
  <c r="F213" i="1"/>
  <c r="E213" i="1" s="1"/>
  <c r="R212" i="1"/>
  <c r="Q212" i="1" s="1"/>
  <c r="N212" i="1"/>
  <c r="M212" i="1" s="1"/>
  <c r="J212" i="1"/>
  <c r="I212" i="1" s="1"/>
  <c r="F212" i="1"/>
  <c r="E212" i="1" s="1"/>
  <c r="R211" i="1"/>
  <c r="Q211" i="1" s="1"/>
  <c r="N211" i="1"/>
  <c r="M211" i="1" s="1"/>
  <c r="J211" i="1"/>
  <c r="I211" i="1" s="1"/>
  <c r="F211" i="1"/>
  <c r="E211" i="1" s="1"/>
  <c r="R210" i="1"/>
  <c r="Q210" i="1" s="1"/>
  <c r="N210" i="1"/>
  <c r="M210" i="1" s="1"/>
  <c r="J210" i="1"/>
  <c r="I210" i="1" s="1"/>
  <c r="F210" i="1"/>
  <c r="E210" i="1" s="1"/>
  <c r="R209" i="1"/>
  <c r="Q209" i="1" s="1"/>
  <c r="N209" i="1"/>
  <c r="M209" i="1" s="1"/>
  <c r="J209" i="1"/>
  <c r="I209" i="1" s="1"/>
  <c r="F209" i="1"/>
  <c r="E209" i="1" s="1"/>
  <c r="R208" i="1"/>
  <c r="Q208" i="1" s="1"/>
  <c r="N208" i="1"/>
  <c r="M208" i="1" s="1"/>
  <c r="J208" i="1"/>
  <c r="I208" i="1" s="1"/>
  <c r="F208" i="1"/>
  <c r="E208" i="1" s="1"/>
  <c r="R207" i="1"/>
  <c r="Q207" i="1" s="1"/>
  <c r="N207" i="1"/>
  <c r="M207" i="1" s="1"/>
  <c r="J207" i="1"/>
  <c r="I207" i="1" s="1"/>
  <c r="F207" i="1"/>
  <c r="E207" i="1" s="1"/>
  <c r="R206" i="1"/>
  <c r="Q206" i="1" s="1"/>
  <c r="N206" i="1"/>
  <c r="M206" i="1" s="1"/>
  <c r="J206" i="1"/>
  <c r="I206" i="1" s="1"/>
  <c r="F206" i="1"/>
  <c r="E206" i="1" s="1"/>
  <c r="R205" i="1"/>
  <c r="Q205" i="1" s="1"/>
  <c r="N205" i="1"/>
  <c r="M205" i="1" s="1"/>
  <c r="J205" i="1"/>
  <c r="I205" i="1" s="1"/>
  <c r="F205" i="1"/>
  <c r="E205" i="1" s="1"/>
  <c r="R204" i="1"/>
  <c r="Q204" i="1" s="1"/>
  <c r="N204" i="1"/>
  <c r="M204" i="1" s="1"/>
  <c r="J204" i="1"/>
  <c r="I204" i="1" s="1"/>
  <c r="F204" i="1"/>
  <c r="E204" i="1" s="1"/>
  <c r="Q107" i="1"/>
  <c r="M107" i="1"/>
  <c r="I107" i="1"/>
  <c r="E107" i="1"/>
  <c r="Q106" i="1"/>
  <c r="M106" i="1"/>
  <c r="I106" i="1"/>
  <c r="E106" i="1"/>
  <c r="Q105" i="1"/>
  <c r="M105" i="1"/>
  <c r="I105" i="1"/>
  <c r="E105" i="1"/>
  <c r="Q104" i="1"/>
  <c r="M104" i="1"/>
  <c r="I104" i="1"/>
  <c r="E104" i="1"/>
  <c r="Q103" i="1"/>
  <c r="M103" i="1"/>
  <c r="I103" i="1"/>
  <c r="E103" i="1"/>
  <c r="Q102" i="1"/>
  <c r="M102" i="1"/>
  <c r="I102" i="1"/>
  <c r="E102" i="1"/>
  <c r="Q101" i="1"/>
  <c r="M101" i="1"/>
  <c r="I101" i="1"/>
  <c r="E101" i="1"/>
  <c r="Q100" i="1"/>
  <c r="M100" i="1"/>
  <c r="I100" i="1"/>
  <c r="E100" i="1"/>
  <c r="Q99" i="1"/>
  <c r="M99" i="1"/>
  <c r="I99" i="1"/>
  <c r="E99" i="1"/>
  <c r="Q98" i="1"/>
  <c r="M98" i="1"/>
  <c r="I98" i="1"/>
  <c r="E98" i="1"/>
  <c r="Q97" i="1"/>
  <c r="M97" i="1"/>
  <c r="I97" i="1"/>
  <c r="E97" i="1"/>
  <c r="Q96" i="1"/>
  <c r="M96" i="1"/>
  <c r="I96" i="1"/>
  <c r="E96" i="1"/>
  <c r="Q95" i="1"/>
  <c r="M95" i="1"/>
  <c r="I95" i="1"/>
  <c r="E95" i="1"/>
  <c r="Q94" i="1"/>
  <c r="M94" i="1"/>
  <c r="I94" i="1"/>
  <c r="E94" i="1"/>
  <c r="Q93" i="1"/>
  <c r="M93" i="1"/>
  <c r="I93" i="1"/>
  <c r="E93" i="1"/>
  <c r="Q92" i="1"/>
  <c r="M92" i="1"/>
  <c r="I92" i="1"/>
  <c r="E92" i="1"/>
  <c r="Q91" i="1"/>
  <c r="M91" i="1"/>
  <c r="I91" i="1"/>
  <c r="E91" i="1"/>
  <c r="Q90" i="1"/>
  <c r="M90" i="1"/>
  <c r="I90" i="1"/>
  <c r="E90" i="1"/>
  <c r="Q89" i="1"/>
  <c r="M89" i="1"/>
  <c r="I89" i="1"/>
  <c r="E89" i="1"/>
  <c r="Q88" i="1"/>
  <c r="M88" i="1"/>
  <c r="I88" i="1"/>
  <c r="E88" i="1"/>
  <c r="Q82" i="1"/>
  <c r="M82" i="1"/>
  <c r="I82" i="1"/>
  <c r="E82" i="1"/>
  <c r="Q81" i="1"/>
  <c r="M81" i="1"/>
  <c r="I81" i="1"/>
  <c r="E81" i="1"/>
  <c r="Q80" i="1"/>
  <c r="M80" i="1"/>
  <c r="I80" i="1"/>
  <c r="E80" i="1"/>
  <c r="Q79" i="1"/>
  <c r="M79" i="1"/>
  <c r="I79" i="1"/>
  <c r="E79" i="1"/>
  <c r="Q78" i="1"/>
  <c r="M78" i="1"/>
  <c r="I78" i="1"/>
  <c r="E78" i="1"/>
  <c r="Q77" i="1"/>
  <c r="M77" i="1"/>
  <c r="I77" i="1"/>
  <c r="E77" i="1"/>
  <c r="Q76" i="1"/>
  <c r="M76" i="1"/>
  <c r="I76" i="1"/>
  <c r="E76" i="1"/>
  <c r="Q75" i="1"/>
  <c r="M75" i="1"/>
  <c r="I75" i="1"/>
  <c r="E75" i="1"/>
  <c r="Q74" i="1"/>
  <c r="M74" i="1"/>
  <c r="I74" i="1"/>
  <c r="E74" i="1"/>
  <c r="Q73" i="1"/>
  <c r="M73" i="1"/>
  <c r="I73" i="1"/>
  <c r="E73" i="1"/>
  <c r="Q72" i="1"/>
  <c r="M72" i="1"/>
  <c r="I72" i="1"/>
  <c r="E72" i="1"/>
  <c r="Q71" i="1"/>
  <c r="M71" i="1"/>
  <c r="I71" i="1"/>
  <c r="E71" i="1"/>
  <c r="Q70" i="1"/>
  <c r="M70" i="1"/>
  <c r="I70" i="1"/>
  <c r="E70" i="1"/>
  <c r="Q69" i="1"/>
  <c r="M69" i="1"/>
  <c r="I69" i="1"/>
  <c r="E69" i="1"/>
  <c r="Q68" i="1"/>
  <c r="M68" i="1"/>
  <c r="I68" i="1"/>
  <c r="E68" i="1"/>
  <c r="Q67" i="1"/>
  <c r="M67" i="1"/>
  <c r="I67" i="1"/>
  <c r="E67" i="1"/>
  <c r="Q66" i="1"/>
  <c r="M66" i="1"/>
  <c r="I66" i="1"/>
  <c r="E66" i="1"/>
  <c r="Q65" i="1"/>
  <c r="M65" i="1"/>
  <c r="I65" i="1"/>
  <c r="E65" i="1"/>
  <c r="Q64" i="1"/>
  <c r="M64" i="1"/>
  <c r="I64" i="1"/>
  <c r="E64" i="1"/>
  <c r="Q63" i="1"/>
  <c r="M63" i="1"/>
  <c r="I63" i="1"/>
  <c r="E63" i="1"/>
  <c r="C41" i="1"/>
  <c r="E19" i="1"/>
  <c r="A19" i="1"/>
  <c r="E24" i="1" s="1"/>
  <c r="F27" i="1" l="1"/>
  <c r="F26" i="1"/>
  <c r="D11" i="1" s="1"/>
  <c r="E17" i="1"/>
  <c r="F25" i="1" s="1"/>
  <c r="F18" i="1" l="1"/>
  <c r="F19" i="1"/>
  <c r="D8" i="1" s="1"/>
  <c r="E11" i="1"/>
  <c r="F11" i="1" s="1"/>
  <c r="C8" i="1" l="1"/>
  <c r="C11" i="1" s="1"/>
  <c r="F20" i="1"/>
  <c r="E8" i="1" s="1"/>
  <c r="F8" i="1" s="1"/>
  <c r="F12" i="1" s="1"/>
</calcChain>
</file>

<file path=xl/sharedStrings.xml><?xml version="1.0" encoding="utf-8"?>
<sst xmlns="http://schemas.openxmlformats.org/spreadsheetml/2006/main" count="490" uniqueCount="95">
  <si>
    <t>Enter Yearly Salary</t>
  </si>
  <si>
    <t>Employee Type</t>
  </si>
  <si>
    <t>Medical Coverage</t>
  </si>
  <si>
    <t xml:space="preserve"> Coverage Level</t>
  </si>
  <si>
    <t>Contribution Percent</t>
  </si>
  <si>
    <t>Monthly Total</t>
  </si>
  <si>
    <t>Employee Monthly Total</t>
  </si>
  <si>
    <t>Per Paycheck Amount</t>
  </si>
  <si>
    <t>Plan Name</t>
  </si>
  <si>
    <t>Per Paycheck Total</t>
  </si>
  <si>
    <t>This calculator is provided for information purposes only. All calculations are estimates, and may differ from the actual amounts deducted from payroll.</t>
  </si>
  <si>
    <t>//Salary Indicator Pulls a Numerical Value//</t>
  </si>
  <si>
    <t>Medical Perimeter 1</t>
  </si>
  <si>
    <t>VLOOKUP Results</t>
  </si>
  <si>
    <t>Chp 44 Salary Indicator</t>
  </si>
  <si>
    <t>Chp 78 Salary Indicator</t>
  </si>
  <si>
    <t>V Look up Parameter %</t>
  </si>
  <si>
    <t>V Look up Parameter Monthly Total</t>
  </si>
  <si>
    <t>V Look up Employee Monthly Total</t>
  </si>
  <si>
    <t>//Employee Type Indicator//</t>
  </si>
  <si>
    <t>Employee Type Indicator</t>
  </si>
  <si>
    <t>10 Month</t>
  </si>
  <si>
    <t>12 Month</t>
  </si>
  <si>
    <t>Tier Level</t>
  </si>
  <si>
    <t>Tier Indicator Medical</t>
  </si>
  <si>
    <t>Single</t>
  </si>
  <si>
    <t>Husband/Wife</t>
  </si>
  <si>
    <t>Parent/Child</t>
  </si>
  <si>
    <t>Family</t>
  </si>
  <si>
    <t>//Medical Plan Indicator//</t>
  </si>
  <si>
    <t>Medical Plans</t>
  </si>
  <si>
    <t>Medical Plan Indicator</t>
  </si>
  <si>
    <t>EHP</t>
  </si>
  <si>
    <t>SINGLE</t>
  </si>
  <si>
    <t>2 ADULTS</t>
  </si>
  <si>
    <t>PARENT/CHILD(REN)</t>
  </si>
  <si>
    <t>FAMILY</t>
  </si>
  <si>
    <t>Vlook up Indicator</t>
  </si>
  <si>
    <t>Annual Salary</t>
  </si>
  <si>
    <t>%</t>
  </si>
  <si>
    <t>Monthly</t>
  </si>
  <si>
    <t>Paid Monthly for 10 Months</t>
  </si>
  <si>
    <t>Paid Monthly for 12 Months</t>
  </si>
  <si>
    <t>Up to $40,000</t>
  </si>
  <si>
    <t>N/a</t>
  </si>
  <si>
    <t>$40,001- $50,000</t>
  </si>
  <si>
    <t>$50,001- $60,000</t>
  </si>
  <si>
    <t>$60,001- $70,000</t>
  </si>
  <si>
    <t>$70,001- $80,000</t>
  </si>
  <si>
    <t>$80,001- $90,000</t>
  </si>
  <si>
    <t>$90,001- $100,000</t>
  </si>
  <si>
    <t>$100,001- $125,000</t>
  </si>
  <si>
    <t>0-20,000</t>
  </si>
  <si>
    <t>20,000-24,999</t>
  </si>
  <si>
    <t>25,000-29,999</t>
  </si>
  <si>
    <t>30,000-34,999</t>
  </si>
  <si>
    <t>35,000-39,999</t>
  </si>
  <si>
    <t>40,000-44,999</t>
  </si>
  <si>
    <t>45,000-49,999</t>
  </si>
  <si>
    <t>50,000-54,999</t>
  </si>
  <si>
    <t>55,000-59,999</t>
  </si>
  <si>
    <t>60,000-64,999</t>
  </si>
  <si>
    <t>65,000-69,999</t>
  </si>
  <si>
    <t>70,000-74,999</t>
  </si>
  <si>
    <t>75,000-79,999</t>
  </si>
  <si>
    <t>80,000-84,999</t>
  </si>
  <si>
    <t>85,000-89,999</t>
  </si>
  <si>
    <t>90,000-94,999</t>
  </si>
  <si>
    <t>95,000-99,999</t>
  </si>
  <si>
    <t>100,000-104,999</t>
  </si>
  <si>
    <t>105,000-109,999</t>
  </si>
  <si>
    <t>110,000 +</t>
  </si>
  <si>
    <t>H/W</t>
  </si>
  <si>
    <t>P/C</t>
  </si>
  <si>
    <t>Converstion to Monthly</t>
  </si>
  <si>
    <t>Salary Cap</t>
  </si>
  <si>
    <t>Prescription Coverage</t>
  </si>
  <si>
    <t>Waive</t>
  </si>
  <si>
    <t>Rx Perimeter 1</t>
  </si>
  <si>
    <t>Tier Indicator Rx</t>
  </si>
  <si>
    <t>Indicator to Value</t>
  </si>
  <si>
    <t>Benecard Rx</t>
  </si>
  <si>
    <t>//Tier Indicator Rx//</t>
  </si>
  <si>
    <t>Contribution Calculator</t>
  </si>
  <si>
    <t>EHP*</t>
  </si>
  <si>
    <t>DA Zero</t>
  </si>
  <si>
    <t>DA $15</t>
  </si>
  <si>
    <t>DA $15/$25</t>
  </si>
  <si>
    <t>POS</t>
  </si>
  <si>
    <t>Omnia</t>
  </si>
  <si>
    <t>Zero</t>
  </si>
  <si>
    <t>$15/$25</t>
  </si>
  <si>
    <t>Egg Harbor Township Board of Education</t>
  </si>
  <si>
    <t>1/1/21 - 6/30/21</t>
  </si>
  <si>
    <t>DA $10*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</si>
</sst>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9"/>
      <color rgb="FF231F20"/>
      <name val="Arial"/>
      <family val="2"/>
    </font>
    <font>
      <b/>
      <sz val="10"/>
      <name val="Arial"/>
      <family val="2"/>
    </font>
    <font>
      <sz val="10"/>
      <color rgb="FF00386B"/>
      <name val="Calibri"/>
      <family val="2"/>
      <scheme val="minor"/>
    </font>
    <font>
      <b/>
      <sz val="10"/>
      <color rgb="FF00386B"/>
      <name val="Calibri"/>
      <family val="2"/>
      <scheme val="minor"/>
    </font>
    <font>
      <b/>
      <sz val="12"/>
      <color rgb="FF00386B"/>
      <name val="Garamond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28"/>
      <color theme="1"/>
      <name val="Arial"/>
      <family val="2"/>
    </font>
    <font>
      <b/>
      <i/>
      <sz val="26"/>
      <color theme="1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2D6B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5" fillId="3" borderId="2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10" fontId="5" fillId="2" borderId="8" xfId="2" applyNumberFormat="1" applyFont="1" applyFill="1" applyBorder="1" applyAlignment="1" applyProtection="1">
      <alignment horizontal="center" vertical="center"/>
      <protection hidden="1"/>
    </xf>
    <xf numFmtId="164" fontId="5" fillId="2" borderId="14" xfId="1" applyNumberFormat="1" applyFont="1" applyFill="1" applyBorder="1" applyAlignment="1" applyProtection="1">
      <alignment horizontal="center" vertical="center"/>
      <protection hidden="1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8" fillId="2" borderId="15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0" fontId="10" fillId="2" borderId="0" xfId="0" applyFont="1" applyFill="1" applyAlignment="1">
      <alignment vertical="center"/>
    </xf>
    <xf numFmtId="0" fontId="0" fillId="2" borderId="0" xfId="0" applyFill="1" applyProtection="1">
      <protection locked="0" hidden="1"/>
    </xf>
    <xf numFmtId="0" fontId="11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Protection="1">
      <protection locked="0" hidden="1"/>
    </xf>
    <xf numFmtId="0" fontId="0" fillId="2" borderId="19" xfId="0" applyFill="1" applyBorder="1" applyAlignment="1" applyProtection="1">
      <alignment horizontal="right"/>
      <protection locked="0" hidden="1"/>
    </xf>
    <xf numFmtId="0" fontId="11" fillId="2" borderId="19" xfId="0" applyFont="1" applyFill="1" applyBorder="1" applyAlignment="1" applyProtection="1">
      <alignment horizontal="right"/>
      <protection locked="0" hidden="1"/>
    </xf>
    <xf numFmtId="0" fontId="6" fillId="2" borderId="19" xfId="0" applyFont="1" applyFill="1" applyBorder="1" applyProtection="1">
      <protection locked="0" hidden="1"/>
    </xf>
    <xf numFmtId="0" fontId="2" fillId="2" borderId="0" xfId="0" applyFont="1" applyFill="1" applyAlignment="1" applyProtection="1">
      <alignment horizontal="right"/>
      <protection locked="0" hidden="1"/>
    </xf>
    <xf numFmtId="0" fontId="0" fillId="2" borderId="19" xfId="0" applyFill="1" applyBorder="1" applyProtection="1">
      <protection locked="0" hidden="1"/>
    </xf>
    <xf numFmtId="0" fontId="0" fillId="2" borderId="0" xfId="0" applyFill="1" applyAlignment="1" applyProtection="1">
      <alignment horizontal="right"/>
      <protection locked="0" hidden="1"/>
    </xf>
    <xf numFmtId="0" fontId="6" fillId="2" borderId="0" xfId="0" applyFont="1" applyFill="1" applyProtection="1">
      <protection locked="0" hidden="1"/>
    </xf>
    <xf numFmtId="0" fontId="2" fillId="2" borderId="19" xfId="0" applyFont="1" applyFill="1" applyBorder="1" applyProtection="1">
      <protection locked="0" hidden="1"/>
    </xf>
    <xf numFmtId="0" fontId="6" fillId="2" borderId="19" xfId="0" applyFont="1" applyFill="1" applyBorder="1" applyAlignment="1" applyProtection="1">
      <alignment horizontal="right"/>
      <protection locked="0" hidden="1"/>
    </xf>
    <xf numFmtId="0" fontId="11" fillId="2" borderId="0" xfId="0" applyFont="1" applyFill="1" applyAlignment="1" applyProtection="1">
      <alignment horizontal="center"/>
      <protection hidden="1"/>
    </xf>
    <xf numFmtId="0" fontId="12" fillId="4" borderId="1" xfId="3" applyFont="1" applyFill="1" applyBorder="1" applyAlignment="1">
      <alignment horizontal="center" vertical="center"/>
    </xf>
    <xf numFmtId="0" fontId="12" fillId="4" borderId="23" xfId="3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 applyProtection="1">
      <alignment horizontal="center"/>
      <protection hidden="1"/>
    </xf>
    <xf numFmtId="0" fontId="15" fillId="0" borderId="28" xfId="3" applyFont="1" applyBorder="1" applyAlignment="1">
      <alignment horizontal="center"/>
    </xf>
    <xf numFmtId="10" fontId="15" fillId="0" borderId="29" xfId="3" applyNumberFormat="1" applyFont="1" applyBorder="1" applyAlignment="1">
      <alignment horizontal="center"/>
    </xf>
    <xf numFmtId="164" fontId="15" fillId="0" borderId="30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0" fontId="15" fillId="0" borderId="32" xfId="3" applyNumberFormat="1" applyFont="1" applyBorder="1" applyAlignment="1">
      <alignment horizontal="center"/>
    </xf>
    <xf numFmtId="10" fontId="15" fillId="0" borderId="33" xfId="3" applyNumberFormat="1" applyFont="1" applyBorder="1" applyAlignment="1">
      <alignment horizontal="center"/>
    </xf>
    <xf numFmtId="164" fontId="15" fillId="0" borderId="34" xfId="0" applyNumberFormat="1" applyFont="1" applyBorder="1" applyAlignment="1">
      <alignment horizontal="center"/>
    </xf>
    <xf numFmtId="0" fontId="15" fillId="0" borderId="35" xfId="3" applyFont="1" applyBorder="1" applyAlignment="1">
      <alignment horizontal="center"/>
    </xf>
    <xf numFmtId="10" fontId="15" fillId="0" borderId="36" xfId="3" applyNumberFormat="1" applyFont="1" applyBorder="1" applyAlignment="1">
      <alignment horizontal="center"/>
    </xf>
    <xf numFmtId="10" fontId="15" fillId="0" borderId="37" xfId="3" applyNumberFormat="1" applyFont="1" applyBorder="1" applyAlignment="1">
      <alignment horizontal="center"/>
    </xf>
    <xf numFmtId="10" fontId="15" fillId="0" borderId="38" xfId="3" applyNumberFormat="1" applyFont="1" applyBorder="1" applyAlignment="1">
      <alignment horizontal="center"/>
    </xf>
    <xf numFmtId="0" fontId="15" fillId="0" borderId="39" xfId="3" applyFont="1" applyBorder="1" applyAlignment="1">
      <alignment horizontal="center"/>
    </xf>
    <xf numFmtId="10" fontId="15" fillId="0" borderId="40" xfId="3" applyNumberFormat="1" applyFont="1" applyBorder="1" applyAlignment="1">
      <alignment horizontal="center"/>
    </xf>
    <xf numFmtId="10" fontId="15" fillId="0" borderId="41" xfId="3" applyNumberFormat="1" applyFont="1" applyBorder="1" applyAlignment="1">
      <alignment horizontal="center"/>
    </xf>
    <xf numFmtId="10" fontId="15" fillId="0" borderId="42" xfId="3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/>
    </xf>
    <xf numFmtId="10" fontId="15" fillId="0" borderId="44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0" fontId="15" fillId="0" borderId="36" xfId="0" applyNumberFormat="1" applyFont="1" applyBorder="1" applyAlignment="1">
      <alignment horizontal="center"/>
    </xf>
    <xf numFmtId="10" fontId="15" fillId="0" borderId="45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10" fontId="15" fillId="0" borderId="40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10" fontId="15" fillId="0" borderId="38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0" fillId="2" borderId="0" xfId="0" applyFill="1" applyBorder="1" applyProtection="1">
      <protection locked="0" hidden="1"/>
    </xf>
    <xf numFmtId="0" fontId="0" fillId="0" borderId="23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17" fillId="2" borderId="13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right"/>
      <protection locked="0" hidden="1"/>
    </xf>
    <xf numFmtId="0" fontId="0" fillId="2" borderId="0" xfId="0" applyFill="1" applyBorder="1" applyAlignment="1" applyProtection="1">
      <alignment horizontal="right"/>
      <protection locked="0" hidden="1"/>
    </xf>
    <xf numFmtId="165" fontId="2" fillId="2" borderId="3" xfId="1" applyNumberFormat="1" applyFont="1" applyFill="1" applyBorder="1" applyAlignment="1" applyProtection="1">
      <alignment horizontal="left"/>
      <protection locked="0"/>
    </xf>
    <xf numFmtId="0" fontId="0" fillId="2" borderId="48" xfId="0" applyFill="1" applyBorder="1" applyProtection="1">
      <protection locked="0" hidden="1"/>
    </xf>
    <xf numFmtId="6" fontId="16" fillId="0" borderId="0" xfId="0" applyNumberFormat="1" applyFont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0" fillId="2" borderId="0" xfId="0" applyFill="1" applyBorder="1" applyProtection="1">
      <protection hidden="1"/>
    </xf>
    <xf numFmtId="10" fontId="15" fillId="0" borderId="49" xfId="0" applyNumberFormat="1" applyFont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4" fillId="4" borderId="21" xfId="0" applyFont="1" applyFill="1" applyBorder="1"/>
    <xf numFmtId="0" fontId="14" fillId="4" borderId="22" xfId="0" applyFont="1" applyFill="1" applyBorder="1"/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4" borderId="21" xfId="0" applyFont="1" applyFill="1" applyBorder="1"/>
    <xf numFmtId="0" fontId="13" fillId="4" borderId="22" xfId="0" applyFont="1" applyFill="1" applyBorder="1"/>
    <xf numFmtId="0" fontId="18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 vertical="top"/>
      <protection hidden="1"/>
    </xf>
    <xf numFmtId="0" fontId="5" fillId="3" borderId="5" xfId="0" applyFont="1" applyFill="1" applyBorder="1" applyAlignment="1" applyProtection="1">
      <alignment horizontal="left"/>
      <protection hidden="1"/>
    </xf>
    <xf numFmtId="0" fontId="5" fillId="3" borderId="6" xfId="0" applyFont="1" applyFill="1" applyBorder="1" applyAlignment="1" applyProtection="1">
      <alignment horizontal="left"/>
      <protection hidden="1"/>
    </xf>
    <xf numFmtId="0" fontId="5" fillId="3" borderId="7" xfId="0" applyFont="1" applyFill="1" applyBorder="1" applyAlignment="1" applyProtection="1">
      <alignment horizontal="left"/>
      <protection hidden="1"/>
    </xf>
    <xf numFmtId="43" fontId="8" fillId="3" borderId="16" xfId="0" applyNumberFormat="1" applyFont="1" applyFill="1" applyBorder="1" applyAlignment="1" applyProtection="1">
      <alignment horizontal="center"/>
      <protection hidden="1"/>
    </xf>
    <xf numFmtId="43" fontId="8" fillId="3" borderId="17" xfId="0" applyNumberFormat="1" applyFont="1" applyFill="1" applyBorder="1" applyAlignment="1" applyProtection="1">
      <alignment horizontal="center"/>
      <protection hidden="1"/>
    </xf>
    <xf numFmtId="43" fontId="8" fillId="3" borderId="18" xfId="0" applyNumberFormat="1" applyFont="1" applyFill="1" applyBorder="1" applyAlignment="1" applyProtection="1">
      <alignment horizontal="center"/>
      <protection hidden="1"/>
    </xf>
  </cellXfs>
  <cellStyles count="4">
    <cellStyle name="Currency" xfId="1" builtinId="4"/>
    <cellStyle name="Normal" xfId="0" builtinId="0"/>
    <cellStyle name="Normal 3" xfId="3" xr:uid="{9C82876D-D580-455C-A5D7-1753472277A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31" fmlaLink="$C$31" fmlaRange="$A$31:$A$35" noThreeD="1" sel="4" val="0"/>
</file>

<file path=xl/ctrlProps/ctrlProp2.xml><?xml version="1.0" encoding="utf-8"?>
<formControlPr xmlns="http://schemas.microsoft.com/office/spreadsheetml/2009/9/main" objectType="Drop" dropStyle="combo" dx="31" fmlaLink="$B$41" fmlaRange="$A$41:$A$47" noThreeD="1" sel="7" val="0"/>
</file>

<file path=xl/ctrlProps/ctrlProp3.xml><?xml version="1.0" encoding="utf-8"?>
<formControlPr xmlns="http://schemas.microsoft.com/office/spreadsheetml/2009/9/main" objectType="Drop" dropLines="2" dropStyle="combo" dx="31" fmlaLink="$B$25" fmlaRange="$A$25:$A$26" noThreeD="1" sel="1" val="0"/>
</file>

<file path=xl/ctrlProps/ctrlProp4.xml><?xml version="1.0" encoding="utf-8"?>
<formControlPr xmlns="http://schemas.microsoft.com/office/spreadsheetml/2009/9/main" objectType="Drop" dropLines="5" dropStyle="combo" dx="31" fmlaLink="$D$31" fmlaRange="$B$31:$B$35" noThreeD="1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6</xdr:row>
          <xdr:rowOff>12700</xdr:rowOff>
        </xdr:from>
        <xdr:to>
          <xdr:col>1</xdr:col>
          <xdr:colOff>1866900</xdr:colOff>
          <xdr:row>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7</xdr:row>
          <xdr:rowOff>12700</xdr:rowOff>
        </xdr:from>
        <xdr:to>
          <xdr:col>2</xdr:col>
          <xdr:colOff>0</xdr:colOff>
          <xdr:row>7</xdr:row>
          <xdr:rowOff>304800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</xdr:row>
          <xdr:rowOff>19050</xdr:rowOff>
        </xdr:from>
        <xdr:to>
          <xdr:col>2</xdr:col>
          <xdr:colOff>6350</xdr:colOff>
          <xdr:row>4</xdr:row>
          <xdr:rowOff>260350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336550</xdr:colOff>
      <xdr:row>12</xdr:row>
      <xdr:rowOff>50800</xdr:rowOff>
    </xdr:from>
    <xdr:to>
      <xdr:col>0</xdr:col>
      <xdr:colOff>1276350</xdr:colOff>
      <xdr:row>14</xdr:row>
      <xdr:rowOff>7467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" y="3105150"/>
          <a:ext cx="939800" cy="8075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9</xdr:row>
          <xdr:rowOff>12700</xdr:rowOff>
        </xdr:from>
        <xdr:to>
          <xdr:col>1</xdr:col>
          <xdr:colOff>1866900</xdr:colOff>
          <xdr:row>10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1741340</xdr:colOff>
      <xdr:row>2</xdr:row>
      <xdr:rowOff>562990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41340" cy="1420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4B07-0762-4967-BFE5-623028809B9F}">
  <dimension ref="A1:Y225"/>
  <sheetViews>
    <sheetView tabSelected="1" zoomScale="101" workbookViewId="0">
      <selection activeCell="B15" sqref="B15"/>
    </sheetView>
  </sheetViews>
  <sheetFormatPr defaultColWidth="9.1796875" defaultRowHeight="14.5" x14ac:dyDescent="0.35"/>
  <cols>
    <col min="1" max="1" width="25" style="3" bestFit="1" customWidth="1"/>
    <col min="2" max="2" width="26.81640625" style="3" customWidth="1"/>
    <col min="3" max="3" width="25.453125" style="3" customWidth="1"/>
    <col min="4" max="4" width="22" style="3" customWidth="1"/>
    <col min="5" max="5" width="28.453125" style="3" customWidth="1"/>
    <col min="6" max="6" width="26" style="3" bestFit="1" customWidth="1"/>
    <col min="7" max="9" width="23" style="3" bestFit="1" customWidth="1"/>
    <col min="10" max="10" width="21.7265625" style="3" bestFit="1" customWidth="1"/>
    <col min="11" max="19" width="21.7265625" style="3" customWidth="1"/>
    <col min="20" max="20" width="23.54296875" style="3" bestFit="1" customWidth="1"/>
    <col min="21" max="21" width="23.54296875" style="3" customWidth="1"/>
    <col min="22" max="22" width="15.453125" style="3" bestFit="1" customWidth="1"/>
    <col min="23" max="23" width="23.54296875" style="3" bestFit="1" customWidth="1"/>
    <col min="24" max="24" width="14" style="3" bestFit="1" customWidth="1"/>
    <col min="25" max="25" width="22.1796875" style="3" bestFit="1" customWidth="1"/>
    <col min="26" max="26" width="13.1796875" style="3" bestFit="1" customWidth="1"/>
    <col min="27" max="256" width="9.1796875" style="3"/>
    <col min="257" max="257" width="25" style="3" bestFit="1" customWidth="1"/>
    <col min="258" max="258" width="26.81640625" style="3" customWidth="1"/>
    <col min="259" max="259" width="25.453125" style="3" customWidth="1"/>
    <col min="260" max="260" width="22" style="3" customWidth="1"/>
    <col min="261" max="261" width="28.453125" style="3" customWidth="1"/>
    <col min="262" max="262" width="26" style="3" bestFit="1" customWidth="1"/>
    <col min="263" max="265" width="23" style="3" bestFit="1" customWidth="1"/>
    <col min="266" max="266" width="21.7265625" style="3" bestFit="1" customWidth="1"/>
    <col min="267" max="275" width="21.7265625" style="3" customWidth="1"/>
    <col min="276" max="276" width="23.54296875" style="3" bestFit="1" customWidth="1"/>
    <col min="277" max="277" width="23.54296875" style="3" customWidth="1"/>
    <col min="278" max="278" width="15.453125" style="3" bestFit="1" customWidth="1"/>
    <col min="279" max="279" width="23.54296875" style="3" bestFit="1" customWidth="1"/>
    <col min="280" max="280" width="14" style="3" bestFit="1" customWidth="1"/>
    <col min="281" max="281" width="22.1796875" style="3" bestFit="1" customWidth="1"/>
    <col min="282" max="282" width="13.1796875" style="3" bestFit="1" customWidth="1"/>
    <col min="283" max="512" width="9.1796875" style="3"/>
    <col min="513" max="513" width="25" style="3" bestFit="1" customWidth="1"/>
    <col min="514" max="514" width="26.81640625" style="3" customWidth="1"/>
    <col min="515" max="515" width="25.453125" style="3" customWidth="1"/>
    <col min="516" max="516" width="22" style="3" customWidth="1"/>
    <col min="517" max="517" width="28.453125" style="3" customWidth="1"/>
    <col min="518" max="518" width="26" style="3" bestFit="1" customWidth="1"/>
    <col min="519" max="521" width="23" style="3" bestFit="1" customWidth="1"/>
    <col min="522" max="522" width="21.7265625" style="3" bestFit="1" customWidth="1"/>
    <col min="523" max="531" width="21.7265625" style="3" customWidth="1"/>
    <col min="532" max="532" width="23.54296875" style="3" bestFit="1" customWidth="1"/>
    <col min="533" max="533" width="23.54296875" style="3" customWidth="1"/>
    <col min="534" max="534" width="15.453125" style="3" bestFit="1" customWidth="1"/>
    <col min="535" max="535" width="23.54296875" style="3" bestFit="1" customWidth="1"/>
    <col min="536" max="536" width="14" style="3" bestFit="1" customWidth="1"/>
    <col min="537" max="537" width="22.1796875" style="3" bestFit="1" customWidth="1"/>
    <col min="538" max="538" width="13.1796875" style="3" bestFit="1" customWidth="1"/>
    <col min="539" max="768" width="9.1796875" style="3"/>
    <col min="769" max="769" width="25" style="3" bestFit="1" customWidth="1"/>
    <col min="770" max="770" width="26.81640625" style="3" customWidth="1"/>
    <col min="771" max="771" width="25.453125" style="3" customWidth="1"/>
    <col min="772" max="772" width="22" style="3" customWidth="1"/>
    <col min="773" max="773" width="28.453125" style="3" customWidth="1"/>
    <col min="774" max="774" width="26" style="3" bestFit="1" customWidth="1"/>
    <col min="775" max="777" width="23" style="3" bestFit="1" customWidth="1"/>
    <col min="778" max="778" width="21.7265625" style="3" bestFit="1" customWidth="1"/>
    <col min="779" max="787" width="21.7265625" style="3" customWidth="1"/>
    <col min="788" max="788" width="23.54296875" style="3" bestFit="1" customWidth="1"/>
    <col min="789" max="789" width="23.54296875" style="3" customWidth="1"/>
    <col min="790" max="790" width="15.453125" style="3" bestFit="1" customWidth="1"/>
    <col min="791" max="791" width="23.54296875" style="3" bestFit="1" customWidth="1"/>
    <col min="792" max="792" width="14" style="3" bestFit="1" customWidth="1"/>
    <col min="793" max="793" width="22.1796875" style="3" bestFit="1" customWidth="1"/>
    <col min="794" max="794" width="13.1796875" style="3" bestFit="1" customWidth="1"/>
    <col min="795" max="1024" width="9.1796875" style="3"/>
    <col min="1025" max="1025" width="25" style="3" bestFit="1" customWidth="1"/>
    <col min="1026" max="1026" width="26.81640625" style="3" customWidth="1"/>
    <col min="1027" max="1027" width="25.453125" style="3" customWidth="1"/>
    <col min="1028" max="1028" width="22" style="3" customWidth="1"/>
    <col min="1029" max="1029" width="28.453125" style="3" customWidth="1"/>
    <col min="1030" max="1030" width="26" style="3" bestFit="1" customWidth="1"/>
    <col min="1031" max="1033" width="23" style="3" bestFit="1" customWidth="1"/>
    <col min="1034" max="1034" width="21.7265625" style="3" bestFit="1" customWidth="1"/>
    <col min="1035" max="1043" width="21.7265625" style="3" customWidth="1"/>
    <col min="1044" max="1044" width="23.54296875" style="3" bestFit="1" customWidth="1"/>
    <col min="1045" max="1045" width="23.54296875" style="3" customWidth="1"/>
    <col min="1046" max="1046" width="15.453125" style="3" bestFit="1" customWidth="1"/>
    <col min="1047" max="1047" width="23.54296875" style="3" bestFit="1" customWidth="1"/>
    <col min="1048" max="1048" width="14" style="3" bestFit="1" customWidth="1"/>
    <col min="1049" max="1049" width="22.1796875" style="3" bestFit="1" customWidth="1"/>
    <col min="1050" max="1050" width="13.1796875" style="3" bestFit="1" customWidth="1"/>
    <col min="1051" max="1280" width="9.1796875" style="3"/>
    <col min="1281" max="1281" width="25" style="3" bestFit="1" customWidth="1"/>
    <col min="1282" max="1282" width="26.81640625" style="3" customWidth="1"/>
    <col min="1283" max="1283" width="25.453125" style="3" customWidth="1"/>
    <col min="1284" max="1284" width="22" style="3" customWidth="1"/>
    <col min="1285" max="1285" width="28.453125" style="3" customWidth="1"/>
    <col min="1286" max="1286" width="26" style="3" bestFit="1" customWidth="1"/>
    <col min="1287" max="1289" width="23" style="3" bestFit="1" customWidth="1"/>
    <col min="1290" max="1290" width="21.7265625" style="3" bestFit="1" customWidth="1"/>
    <col min="1291" max="1299" width="21.7265625" style="3" customWidth="1"/>
    <col min="1300" max="1300" width="23.54296875" style="3" bestFit="1" customWidth="1"/>
    <col min="1301" max="1301" width="23.54296875" style="3" customWidth="1"/>
    <col min="1302" max="1302" width="15.453125" style="3" bestFit="1" customWidth="1"/>
    <col min="1303" max="1303" width="23.54296875" style="3" bestFit="1" customWidth="1"/>
    <col min="1304" max="1304" width="14" style="3" bestFit="1" customWidth="1"/>
    <col min="1305" max="1305" width="22.1796875" style="3" bestFit="1" customWidth="1"/>
    <col min="1306" max="1306" width="13.1796875" style="3" bestFit="1" customWidth="1"/>
    <col min="1307" max="1536" width="9.1796875" style="3"/>
    <col min="1537" max="1537" width="25" style="3" bestFit="1" customWidth="1"/>
    <col min="1538" max="1538" width="26.81640625" style="3" customWidth="1"/>
    <col min="1539" max="1539" width="25.453125" style="3" customWidth="1"/>
    <col min="1540" max="1540" width="22" style="3" customWidth="1"/>
    <col min="1541" max="1541" width="28.453125" style="3" customWidth="1"/>
    <col min="1542" max="1542" width="26" style="3" bestFit="1" customWidth="1"/>
    <col min="1543" max="1545" width="23" style="3" bestFit="1" customWidth="1"/>
    <col min="1546" max="1546" width="21.7265625" style="3" bestFit="1" customWidth="1"/>
    <col min="1547" max="1555" width="21.7265625" style="3" customWidth="1"/>
    <col min="1556" max="1556" width="23.54296875" style="3" bestFit="1" customWidth="1"/>
    <col min="1557" max="1557" width="23.54296875" style="3" customWidth="1"/>
    <col min="1558" max="1558" width="15.453125" style="3" bestFit="1" customWidth="1"/>
    <col min="1559" max="1559" width="23.54296875" style="3" bestFit="1" customWidth="1"/>
    <col min="1560" max="1560" width="14" style="3" bestFit="1" customWidth="1"/>
    <col min="1561" max="1561" width="22.1796875" style="3" bestFit="1" customWidth="1"/>
    <col min="1562" max="1562" width="13.1796875" style="3" bestFit="1" customWidth="1"/>
    <col min="1563" max="1792" width="9.1796875" style="3"/>
    <col min="1793" max="1793" width="25" style="3" bestFit="1" customWidth="1"/>
    <col min="1794" max="1794" width="26.81640625" style="3" customWidth="1"/>
    <col min="1795" max="1795" width="25.453125" style="3" customWidth="1"/>
    <col min="1796" max="1796" width="22" style="3" customWidth="1"/>
    <col min="1797" max="1797" width="28.453125" style="3" customWidth="1"/>
    <col min="1798" max="1798" width="26" style="3" bestFit="1" customWidth="1"/>
    <col min="1799" max="1801" width="23" style="3" bestFit="1" customWidth="1"/>
    <col min="1802" max="1802" width="21.7265625" style="3" bestFit="1" customWidth="1"/>
    <col min="1803" max="1811" width="21.7265625" style="3" customWidth="1"/>
    <col min="1812" max="1812" width="23.54296875" style="3" bestFit="1" customWidth="1"/>
    <col min="1813" max="1813" width="23.54296875" style="3" customWidth="1"/>
    <col min="1814" max="1814" width="15.453125" style="3" bestFit="1" customWidth="1"/>
    <col min="1815" max="1815" width="23.54296875" style="3" bestFit="1" customWidth="1"/>
    <col min="1816" max="1816" width="14" style="3" bestFit="1" customWidth="1"/>
    <col min="1817" max="1817" width="22.1796875" style="3" bestFit="1" customWidth="1"/>
    <col min="1818" max="1818" width="13.1796875" style="3" bestFit="1" customWidth="1"/>
    <col min="1819" max="2048" width="9.1796875" style="3"/>
    <col min="2049" max="2049" width="25" style="3" bestFit="1" customWidth="1"/>
    <col min="2050" max="2050" width="26.81640625" style="3" customWidth="1"/>
    <col min="2051" max="2051" width="25.453125" style="3" customWidth="1"/>
    <col min="2052" max="2052" width="22" style="3" customWidth="1"/>
    <col min="2053" max="2053" width="28.453125" style="3" customWidth="1"/>
    <col min="2054" max="2054" width="26" style="3" bestFit="1" customWidth="1"/>
    <col min="2055" max="2057" width="23" style="3" bestFit="1" customWidth="1"/>
    <col min="2058" max="2058" width="21.7265625" style="3" bestFit="1" customWidth="1"/>
    <col min="2059" max="2067" width="21.7265625" style="3" customWidth="1"/>
    <col min="2068" max="2068" width="23.54296875" style="3" bestFit="1" customWidth="1"/>
    <col min="2069" max="2069" width="23.54296875" style="3" customWidth="1"/>
    <col min="2070" max="2070" width="15.453125" style="3" bestFit="1" customWidth="1"/>
    <col min="2071" max="2071" width="23.54296875" style="3" bestFit="1" customWidth="1"/>
    <col min="2072" max="2072" width="14" style="3" bestFit="1" customWidth="1"/>
    <col min="2073" max="2073" width="22.1796875" style="3" bestFit="1" customWidth="1"/>
    <col min="2074" max="2074" width="13.1796875" style="3" bestFit="1" customWidth="1"/>
    <col min="2075" max="2304" width="9.1796875" style="3"/>
    <col min="2305" max="2305" width="25" style="3" bestFit="1" customWidth="1"/>
    <col min="2306" max="2306" width="26.81640625" style="3" customWidth="1"/>
    <col min="2307" max="2307" width="25.453125" style="3" customWidth="1"/>
    <col min="2308" max="2308" width="22" style="3" customWidth="1"/>
    <col min="2309" max="2309" width="28.453125" style="3" customWidth="1"/>
    <col min="2310" max="2310" width="26" style="3" bestFit="1" customWidth="1"/>
    <col min="2311" max="2313" width="23" style="3" bestFit="1" customWidth="1"/>
    <col min="2314" max="2314" width="21.7265625" style="3" bestFit="1" customWidth="1"/>
    <col min="2315" max="2323" width="21.7265625" style="3" customWidth="1"/>
    <col min="2324" max="2324" width="23.54296875" style="3" bestFit="1" customWidth="1"/>
    <col min="2325" max="2325" width="23.54296875" style="3" customWidth="1"/>
    <col min="2326" max="2326" width="15.453125" style="3" bestFit="1" customWidth="1"/>
    <col min="2327" max="2327" width="23.54296875" style="3" bestFit="1" customWidth="1"/>
    <col min="2328" max="2328" width="14" style="3" bestFit="1" customWidth="1"/>
    <col min="2329" max="2329" width="22.1796875" style="3" bestFit="1" customWidth="1"/>
    <col min="2330" max="2330" width="13.1796875" style="3" bestFit="1" customWidth="1"/>
    <col min="2331" max="2560" width="9.1796875" style="3"/>
    <col min="2561" max="2561" width="25" style="3" bestFit="1" customWidth="1"/>
    <col min="2562" max="2562" width="26.81640625" style="3" customWidth="1"/>
    <col min="2563" max="2563" width="25.453125" style="3" customWidth="1"/>
    <col min="2564" max="2564" width="22" style="3" customWidth="1"/>
    <col min="2565" max="2565" width="28.453125" style="3" customWidth="1"/>
    <col min="2566" max="2566" width="26" style="3" bestFit="1" customWidth="1"/>
    <col min="2567" max="2569" width="23" style="3" bestFit="1" customWidth="1"/>
    <col min="2570" max="2570" width="21.7265625" style="3" bestFit="1" customWidth="1"/>
    <col min="2571" max="2579" width="21.7265625" style="3" customWidth="1"/>
    <col min="2580" max="2580" width="23.54296875" style="3" bestFit="1" customWidth="1"/>
    <col min="2581" max="2581" width="23.54296875" style="3" customWidth="1"/>
    <col min="2582" max="2582" width="15.453125" style="3" bestFit="1" customWidth="1"/>
    <col min="2583" max="2583" width="23.54296875" style="3" bestFit="1" customWidth="1"/>
    <col min="2584" max="2584" width="14" style="3" bestFit="1" customWidth="1"/>
    <col min="2585" max="2585" width="22.1796875" style="3" bestFit="1" customWidth="1"/>
    <col min="2586" max="2586" width="13.1796875" style="3" bestFit="1" customWidth="1"/>
    <col min="2587" max="2816" width="9.1796875" style="3"/>
    <col min="2817" max="2817" width="25" style="3" bestFit="1" customWidth="1"/>
    <col min="2818" max="2818" width="26.81640625" style="3" customWidth="1"/>
    <col min="2819" max="2819" width="25.453125" style="3" customWidth="1"/>
    <col min="2820" max="2820" width="22" style="3" customWidth="1"/>
    <col min="2821" max="2821" width="28.453125" style="3" customWidth="1"/>
    <col min="2822" max="2822" width="26" style="3" bestFit="1" customWidth="1"/>
    <col min="2823" max="2825" width="23" style="3" bestFit="1" customWidth="1"/>
    <col min="2826" max="2826" width="21.7265625" style="3" bestFit="1" customWidth="1"/>
    <col min="2827" max="2835" width="21.7265625" style="3" customWidth="1"/>
    <col min="2836" max="2836" width="23.54296875" style="3" bestFit="1" customWidth="1"/>
    <col min="2837" max="2837" width="23.54296875" style="3" customWidth="1"/>
    <col min="2838" max="2838" width="15.453125" style="3" bestFit="1" customWidth="1"/>
    <col min="2839" max="2839" width="23.54296875" style="3" bestFit="1" customWidth="1"/>
    <col min="2840" max="2840" width="14" style="3" bestFit="1" customWidth="1"/>
    <col min="2841" max="2841" width="22.1796875" style="3" bestFit="1" customWidth="1"/>
    <col min="2842" max="2842" width="13.1796875" style="3" bestFit="1" customWidth="1"/>
    <col min="2843" max="3072" width="9.1796875" style="3"/>
    <col min="3073" max="3073" width="25" style="3" bestFit="1" customWidth="1"/>
    <col min="3074" max="3074" width="26.81640625" style="3" customWidth="1"/>
    <col min="3075" max="3075" width="25.453125" style="3" customWidth="1"/>
    <col min="3076" max="3076" width="22" style="3" customWidth="1"/>
    <col min="3077" max="3077" width="28.453125" style="3" customWidth="1"/>
    <col min="3078" max="3078" width="26" style="3" bestFit="1" customWidth="1"/>
    <col min="3079" max="3081" width="23" style="3" bestFit="1" customWidth="1"/>
    <col min="3082" max="3082" width="21.7265625" style="3" bestFit="1" customWidth="1"/>
    <col min="3083" max="3091" width="21.7265625" style="3" customWidth="1"/>
    <col min="3092" max="3092" width="23.54296875" style="3" bestFit="1" customWidth="1"/>
    <col min="3093" max="3093" width="23.54296875" style="3" customWidth="1"/>
    <col min="3094" max="3094" width="15.453125" style="3" bestFit="1" customWidth="1"/>
    <col min="3095" max="3095" width="23.54296875" style="3" bestFit="1" customWidth="1"/>
    <col min="3096" max="3096" width="14" style="3" bestFit="1" customWidth="1"/>
    <col min="3097" max="3097" width="22.1796875" style="3" bestFit="1" customWidth="1"/>
    <col min="3098" max="3098" width="13.1796875" style="3" bestFit="1" customWidth="1"/>
    <col min="3099" max="3328" width="9.1796875" style="3"/>
    <col min="3329" max="3329" width="25" style="3" bestFit="1" customWidth="1"/>
    <col min="3330" max="3330" width="26.81640625" style="3" customWidth="1"/>
    <col min="3331" max="3331" width="25.453125" style="3" customWidth="1"/>
    <col min="3332" max="3332" width="22" style="3" customWidth="1"/>
    <col min="3333" max="3333" width="28.453125" style="3" customWidth="1"/>
    <col min="3334" max="3334" width="26" style="3" bestFit="1" customWidth="1"/>
    <col min="3335" max="3337" width="23" style="3" bestFit="1" customWidth="1"/>
    <col min="3338" max="3338" width="21.7265625" style="3" bestFit="1" customWidth="1"/>
    <col min="3339" max="3347" width="21.7265625" style="3" customWidth="1"/>
    <col min="3348" max="3348" width="23.54296875" style="3" bestFit="1" customWidth="1"/>
    <col min="3349" max="3349" width="23.54296875" style="3" customWidth="1"/>
    <col min="3350" max="3350" width="15.453125" style="3" bestFit="1" customWidth="1"/>
    <col min="3351" max="3351" width="23.54296875" style="3" bestFit="1" customWidth="1"/>
    <col min="3352" max="3352" width="14" style="3" bestFit="1" customWidth="1"/>
    <col min="3353" max="3353" width="22.1796875" style="3" bestFit="1" customWidth="1"/>
    <col min="3354" max="3354" width="13.1796875" style="3" bestFit="1" customWidth="1"/>
    <col min="3355" max="3584" width="9.1796875" style="3"/>
    <col min="3585" max="3585" width="25" style="3" bestFit="1" customWidth="1"/>
    <col min="3586" max="3586" width="26.81640625" style="3" customWidth="1"/>
    <col min="3587" max="3587" width="25.453125" style="3" customWidth="1"/>
    <col min="3588" max="3588" width="22" style="3" customWidth="1"/>
    <col min="3589" max="3589" width="28.453125" style="3" customWidth="1"/>
    <col min="3590" max="3590" width="26" style="3" bestFit="1" customWidth="1"/>
    <col min="3591" max="3593" width="23" style="3" bestFit="1" customWidth="1"/>
    <col min="3594" max="3594" width="21.7265625" style="3" bestFit="1" customWidth="1"/>
    <col min="3595" max="3603" width="21.7265625" style="3" customWidth="1"/>
    <col min="3604" max="3604" width="23.54296875" style="3" bestFit="1" customWidth="1"/>
    <col min="3605" max="3605" width="23.54296875" style="3" customWidth="1"/>
    <col min="3606" max="3606" width="15.453125" style="3" bestFit="1" customWidth="1"/>
    <col min="3607" max="3607" width="23.54296875" style="3" bestFit="1" customWidth="1"/>
    <col min="3608" max="3608" width="14" style="3" bestFit="1" customWidth="1"/>
    <col min="3609" max="3609" width="22.1796875" style="3" bestFit="1" customWidth="1"/>
    <col min="3610" max="3610" width="13.1796875" style="3" bestFit="1" customWidth="1"/>
    <col min="3611" max="3840" width="9.1796875" style="3"/>
    <col min="3841" max="3841" width="25" style="3" bestFit="1" customWidth="1"/>
    <col min="3842" max="3842" width="26.81640625" style="3" customWidth="1"/>
    <col min="3843" max="3843" width="25.453125" style="3" customWidth="1"/>
    <col min="3844" max="3844" width="22" style="3" customWidth="1"/>
    <col min="3845" max="3845" width="28.453125" style="3" customWidth="1"/>
    <col min="3846" max="3846" width="26" style="3" bestFit="1" customWidth="1"/>
    <col min="3847" max="3849" width="23" style="3" bestFit="1" customWidth="1"/>
    <col min="3850" max="3850" width="21.7265625" style="3" bestFit="1" customWidth="1"/>
    <col min="3851" max="3859" width="21.7265625" style="3" customWidth="1"/>
    <col min="3860" max="3860" width="23.54296875" style="3" bestFit="1" customWidth="1"/>
    <col min="3861" max="3861" width="23.54296875" style="3" customWidth="1"/>
    <col min="3862" max="3862" width="15.453125" style="3" bestFit="1" customWidth="1"/>
    <col min="3863" max="3863" width="23.54296875" style="3" bestFit="1" customWidth="1"/>
    <col min="3864" max="3864" width="14" style="3" bestFit="1" customWidth="1"/>
    <col min="3865" max="3865" width="22.1796875" style="3" bestFit="1" customWidth="1"/>
    <col min="3866" max="3866" width="13.1796875" style="3" bestFit="1" customWidth="1"/>
    <col min="3867" max="4096" width="9.1796875" style="3"/>
    <col min="4097" max="4097" width="25" style="3" bestFit="1" customWidth="1"/>
    <col min="4098" max="4098" width="26.81640625" style="3" customWidth="1"/>
    <col min="4099" max="4099" width="25.453125" style="3" customWidth="1"/>
    <col min="4100" max="4100" width="22" style="3" customWidth="1"/>
    <col min="4101" max="4101" width="28.453125" style="3" customWidth="1"/>
    <col min="4102" max="4102" width="26" style="3" bestFit="1" customWidth="1"/>
    <col min="4103" max="4105" width="23" style="3" bestFit="1" customWidth="1"/>
    <col min="4106" max="4106" width="21.7265625" style="3" bestFit="1" customWidth="1"/>
    <col min="4107" max="4115" width="21.7265625" style="3" customWidth="1"/>
    <col min="4116" max="4116" width="23.54296875" style="3" bestFit="1" customWidth="1"/>
    <col min="4117" max="4117" width="23.54296875" style="3" customWidth="1"/>
    <col min="4118" max="4118" width="15.453125" style="3" bestFit="1" customWidth="1"/>
    <col min="4119" max="4119" width="23.54296875" style="3" bestFit="1" customWidth="1"/>
    <col min="4120" max="4120" width="14" style="3" bestFit="1" customWidth="1"/>
    <col min="4121" max="4121" width="22.1796875" style="3" bestFit="1" customWidth="1"/>
    <col min="4122" max="4122" width="13.1796875" style="3" bestFit="1" customWidth="1"/>
    <col min="4123" max="4352" width="9.1796875" style="3"/>
    <col min="4353" max="4353" width="25" style="3" bestFit="1" customWidth="1"/>
    <col min="4354" max="4354" width="26.81640625" style="3" customWidth="1"/>
    <col min="4355" max="4355" width="25.453125" style="3" customWidth="1"/>
    <col min="4356" max="4356" width="22" style="3" customWidth="1"/>
    <col min="4357" max="4357" width="28.453125" style="3" customWidth="1"/>
    <col min="4358" max="4358" width="26" style="3" bestFit="1" customWidth="1"/>
    <col min="4359" max="4361" width="23" style="3" bestFit="1" customWidth="1"/>
    <col min="4362" max="4362" width="21.7265625" style="3" bestFit="1" customWidth="1"/>
    <col min="4363" max="4371" width="21.7265625" style="3" customWidth="1"/>
    <col min="4372" max="4372" width="23.54296875" style="3" bestFit="1" customWidth="1"/>
    <col min="4373" max="4373" width="23.54296875" style="3" customWidth="1"/>
    <col min="4374" max="4374" width="15.453125" style="3" bestFit="1" customWidth="1"/>
    <col min="4375" max="4375" width="23.54296875" style="3" bestFit="1" customWidth="1"/>
    <col min="4376" max="4376" width="14" style="3" bestFit="1" customWidth="1"/>
    <col min="4377" max="4377" width="22.1796875" style="3" bestFit="1" customWidth="1"/>
    <col min="4378" max="4378" width="13.1796875" style="3" bestFit="1" customWidth="1"/>
    <col min="4379" max="4608" width="9.1796875" style="3"/>
    <col min="4609" max="4609" width="25" style="3" bestFit="1" customWidth="1"/>
    <col min="4610" max="4610" width="26.81640625" style="3" customWidth="1"/>
    <col min="4611" max="4611" width="25.453125" style="3" customWidth="1"/>
    <col min="4612" max="4612" width="22" style="3" customWidth="1"/>
    <col min="4613" max="4613" width="28.453125" style="3" customWidth="1"/>
    <col min="4614" max="4614" width="26" style="3" bestFit="1" customWidth="1"/>
    <col min="4615" max="4617" width="23" style="3" bestFit="1" customWidth="1"/>
    <col min="4618" max="4618" width="21.7265625" style="3" bestFit="1" customWidth="1"/>
    <col min="4619" max="4627" width="21.7265625" style="3" customWidth="1"/>
    <col min="4628" max="4628" width="23.54296875" style="3" bestFit="1" customWidth="1"/>
    <col min="4629" max="4629" width="23.54296875" style="3" customWidth="1"/>
    <col min="4630" max="4630" width="15.453125" style="3" bestFit="1" customWidth="1"/>
    <col min="4631" max="4631" width="23.54296875" style="3" bestFit="1" customWidth="1"/>
    <col min="4632" max="4632" width="14" style="3" bestFit="1" customWidth="1"/>
    <col min="4633" max="4633" width="22.1796875" style="3" bestFit="1" customWidth="1"/>
    <col min="4634" max="4634" width="13.1796875" style="3" bestFit="1" customWidth="1"/>
    <col min="4635" max="4864" width="9.1796875" style="3"/>
    <col min="4865" max="4865" width="25" style="3" bestFit="1" customWidth="1"/>
    <col min="4866" max="4866" width="26.81640625" style="3" customWidth="1"/>
    <col min="4867" max="4867" width="25.453125" style="3" customWidth="1"/>
    <col min="4868" max="4868" width="22" style="3" customWidth="1"/>
    <col min="4869" max="4869" width="28.453125" style="3" customWidth="1"/>
    <col min="4870" max="4870" width="26" style="3" bestFit="1" customWidth="1"/>
    <col min="4871" max="4873" width="23" style="3" bestFit="1" customWidth="1"/>
    <col min="4874" max="4874" width="21.7265625" style="3" bestFit="1" customWidth="1"/>
    <col min="4875" max="4883" width="21.7265625" style="3" customWidth="1"/>
    <col min="4884" max="4884" width="23.54296875" style="3" bestFit="1" customWidth="1"/>
    <col min="4885" max="4885" width="23.54296875" style="3" customWidth="1"/>
    <col min="4886" max="4886" width="15.453125" style="3" bestFit="1" customWidth="1"/>
    <col min="4887" max="4887" width="23.54296875" style="3" bestFit="1" customWidth="1"/>
    <col min="4888" max="4888" width="14" style="3" bestFit="1" customWidth="1"/>
    <col min="4889" max="4889" width="22.1796875" style="3" bestFit="1" customWidth="1"/>
    <col min="4890" max="4890" width="13.1796875" style="3" bestFit="1" customWidth="1"/>
    <col min="4891" max="5120" width="9.1796875" style="3"/>
    <col min="5121" max="5121" width="25" style="3" bestFit="1" customWidth="1"/>
    <col min="5122" max="5122" width="26.81640625" style="3" customWidth="1"/>
    <col min="5123" max="5123" width="25.453125" style="3" customWidth="1"/>
    <col min="5124" max="5124" width="22" style="3" customWidth="1"/>
    <col min="5125" max="5125" width="28.453125" style="3" customWidth="1"/>
    <col min="5126" max="5126" width="26" style="3" bestFit="1" customWidth="1"/>
    <col min="5127" max="5129" width="23" style="3" bestFit="1" customWidth="1"/>
    <col min="5130" max="5130" width="21.7265625" style="3" bestFit="1" customWidth="1"/>
    <col min="5131" max="5139" width="21.7265625" style="3" customWidth="1"/>
    <col min="5140" max="5140" width="23.54296875" style="3" bestFit="1" customWidth="1"/>
    <col min="5141" max="5141" width="23.54296875" style="3" customWidth="1"/>
    <col min="5142" max="5142" width="15.453125" style="3" bestFit="1" customWidth="1"/>
    <col min="5143" max="5143" width="23.54296875" style="3" bestFit="1" customWidth="1"/>
    <col min="5144" max="5144" width="14" style="3" bestFit="1" customWidth="1"/>
    <col min="5145" max="5145" width="22.1796875" style="3" bestFit="1" customWidth="1"/>
    <col min="5146" max="5146" width="13.1796875" style="3" bestFit="1" customWidth="1"/>
    <col min="5147" max="5376" width="9.1796875" style="3"/>
    <col min="5377" max="5377" width="25" style="3" bestFit="1" customWidth="1"/>
    <col min="5378" max="5378" width="26.81640625" style="3" customWidth="1"/>
    <col min="5379" max="5379" width="25.453125" style="3" customWidth="1"/>
    <col min="5380" max="5380" width="22" style="3" customWidth="1"/>
    <col min="5381" max="5381" width="28.453125" style="3" customWidth="1"/>
    <col min="5382" max="5382" width="26" style="3" bestFit="1" customWidth="1"/>
    <col min="5383" max="5385" width="23" style="3" bestFit="1" customWidth="1"/>
    <col min="5386" max="5386" width="21.7265625" style="3" bestFit="1" customWidth="1"/>
    <col min="5387" max="5395" width="21.7265625" style="3" customWidth="1"/>
    <col min="5396" max="5396" width="23.54296875" style="3" bestFit="1" customWidth="1"/>
    <col min="5397" max="5397" width="23.54296875" style="3" customWidth="1"/>
    <col min="5398" max="5398" width="15.453125" style="3" bestFit="1" customWidth="1"/>
    <col min="5399" max="5399" width="23.54296875" style="3" bestFit="1" customWidth="1"/>
    <col min="5400" max="5400" width="14" style="3" bestFit="1" customWidth="1"/>
    <col min="5401" max="5401" width="22.1796875" style="3" bestFit="1" customWidth="1"/>
    <col min="5402" max="5402" width="13.1796875" style="3" bestFit="1" customWidth="1"/>
    <col min="5403" max="5632" width="9.1796875" style="3"/>
    <col min="5633" max="5633" width="25" style="3" bestFit="1" customWidth="1"/>
    <col min="5634" max="5634" width="26.81640625" style="3" customWidth="1"/>
    <col min="5635" max="5635" width="25.453125" style="3" customWidth="1"/>
    <col min="5636" max="5636" width="22" style="3" customWidth="1"/>
    <col min="5637" max="5637" width="28.453125" style="3" customWidth="1"/>
    <col min="5638" max="5638" width="26" style="3" bestFit="1" customWidth="1"/>
    <col min="5639" max="5641" width="23" style="3" bestFit="1" customWidth="1"/>
    <col min="5642" max="5642" width="21.7265625" style="3" bestFit="1" customWidth="1"/>
    <col min="5643" max="5651" width="21.7265625" style="3" customWidth="1"/>
    <col min="5652" max="5652" width="23.54296875" style="3" bestFit="1" customWidth="1"/>
    <col min="5653" max="5653" width="23.54296875" style="3" customWidth="1"/>
    <col min="5654" max="5654" width="15.453125" style="3" bestFit="1" customWidth="1"/>
    <col min="5655" max="5655" width="23.54296875" style="3" bestFit="1" customWidth="1"/>
    <col min="5656" max="5656" width="14" style="3" bestFit="1" customWidth="1"/>
    <col min="5657" max="5657" width="22.1796875" style="3" bestFit="1" customWidth="1"/>
    <col min="5658" max="5658" width="13.1796875" style="3" bestFit="1" customWidth="1"/>
    <col min="5659" max="5888" width="9.1796875" style="3"/>
    <col min="5889" max="5889" width="25" style="3" bestFit="1" customWidth="1"/>
    <col min="5890" max="5890" width="26.81640625" style="3" customWidth="1"/>
    <col min="5891" max="5891" width="25.453125" style="3" customWidth="1"/>
    <col min="5892" max="5892" width="22" style="3" customWidth="1"/>
    <col min="5893" max="5893" width="28.453125" style="3" customWidth="1"/>
    <col min="5894" max="5894" width="26" style="3" bestFit="1" customWidth="1"/>
    <col min="5895" max="5897" width="23" style="3" bestFit="1" customWidth="1"/>
    <col min="5898" max="5898" width="21.7265625" style="3" bestFit="1" customWidth="1"/>
    <col min="5899" max="5907" width="21.7265625" style="3" customWidth="1"/>
    <col min="5908" max="5908" width="23.54296875" style="3" bestFit="1" customWidth="1"/>
    <col min="5909" max="5909" width="23.54296875" style="3" customWidth="1"/>
    <col min="5910" max="5910" width="15.453125" style="3" bestFit="1" customWidth="1"/>
    <col min="5911" max="5911" width="23.54296875" style="3" bestFit="1" customWidth="1"/>
    <col min="5912" max="5912" width="14" style="3" bestFit="1" customWidth="1"/>
    <col min="5913" max="5913" width="22.1796875" style="3" bestFit="1" customWidth="1"/>
    <col min="5914" max="5914" width="13.1796875" style="3" bestFit="1" customWidth="1"/>
    <col min="5915" max="6144" width="9.1796875" style="3"/>
    <col min="6145" max="6145" width="25" style="3" bestFit="1" customWidth="1"/>
    <col min="6146" max="6146" width="26.81640625" style="3" customWidth="1"/>
    <col min="6147" max="6147" width="25.453125" style="3" customWidth="1"/>
    <col min="6148" max="6148" width="22" style="3" customWidth="1"/>
    <col min="6149" max="6149" width="28.453125" style="3" customWidth="1"/>
    <col min="6150" max="6150" width="26" style="3" bestFit="1" customWidth="1"/>
    <col min="6151" max="6153" width="23" style="3" bestFit="1" customWidth="1"/>
    <col min="6154" max="6154" width="21.7265625" style="3" bestFit="1" customWidth="1"/>
    <col min="6155" max="6163" width="21.7265625" style="3" customWidth="1"/>
    <col min="6164" max="6164" width="23.54296875" style="3" bestFit="1" customWidth="1"/>
    <col min="6165" max="6165" width="23.54296875" style="3" customWidth="1"/>
    <col min="6166" max="6166" width="15.453125" style="3" bestFit="1" customWidth="1"/>
    <col min="6167" max="6167" width="23.54296875" style="3" bestFit="1" customWidth="1"/>
    <col min="6168" max="6168" width="14" style="3" bestFit="1" customWidth="1"/>
    <col min="6169" max="6169" width="22.1796875" style="3" bestFit="1" customWidth="1"/>
    <col min="6170" max="6170" width="13.1796875" style="3" bestFit="1" customWidth="1"/>
    <col min="6171" max="6400" width="9.1796875" style="3"/>
    <col min="6401" max="6401" width="25" style="3" bestFit="1" customWidth="1"/>
    <col min="6402" max="6402" width="26.81640625" style="3" customWidth="1"/>
    <col min="6403" max="6403" width="25.453125" style="3" customWidth="1"/>
    <col min="6404" max="6404" width="22" style="3" customWidth="1"/>
    <col min="6405" max="6405" width="28.453125" style="3" customWidth="1"/>
    <col min="6406" max="6406" width="26" style="3" bestFit="1" customWidth="1"/>
    <col min="6407" max="6409" width="23" style="3" bestFit="1" customWidth="1"/>
    <col min="6410" max="6410" width="21.7265625" style="3" bestFit="1" customWidth="1"/>
    <col min="6411" max="6419" width="21.7265625" style="3" customWidth="1"/>
    <col min="6420" max="6420" width="23.54296875" style="3" bestFit="1" customWidth="1"/>
    <col min="6421" max="6421" width="23.54296875" style="3" customWidth="1"/>
    <col min="6422" max="6422" width="15.453125" style="3" bestFit="1" customWidth="1"/>
    <col min="6423" max="6423" width="23.54296875" style="3" bestFit="1" customWidth="1"/>
    <col min="6424" max="6424" width="14" style="3" bestFit="1" customWidth="1"/>
    <col min="6425" max="6425" width="22.1796875" style="3" bestFit="1" customWidth="1"/>
    <col min="6426" max="6426" width="13.1796875" style="3" bestFit="1" customWidth="1"/>
    <col min="6427" max="6656" width="9.1796875" style="3"/>
    <col min="6657" max="6657" width="25" style="3" bestFit="1" customWidth="1"/>
    <col min="6658" max="6658" width="26.81640625" style="3" customWidth="1"/>
    <col min="6659" max="6659" width="25.453125" style="3" customWidth="1"/>
    <col min="6660" max="6660" width="22" style="3" customWidth="1"/>
    <col min="6661" max="6661" width="28.453125" style="3" customWidth="1"/>
    <col min="6662" max="6662" width="26" style="3" bestFit="1" customWidth="1"/>
    <col min="6663" max="6665" width="23" style="3" bestFit="1" customWidth="1"/>
    <col min="6666" max="6666" width="21.7265625" style="3" bestFit="1" customWidth="1"/>
    <col min="6667" max="6675" width="21.7265625" style="3" customWidth="1"/>
    <col min="6676" max="6676" width="23.54296875" style="3" bestFit="1" customWidth="1"/>
    <col min="6677" max="6677" width="23.54296875" style="3" customWidth="1"/>
    <col min="6678" max="6678" width="15.453125" style="3" bestFit="1" customWidth="1"/>
    <col min="6679" max="6679" width="23.54296875" style="3" bestFit="1" customWidth="1"/>
    <col min="6680" max="6680" width="14" style="3" bestFit="1" customWidth="1"/>
    <col min="6681" max="6681" width="22.1796875" style="3" bestFit="1" customWidth="1"/>
    <col min="6682" max="6682" width="13.1796875" style="3" bestFit="1" customWidth="1"/>
    <col min="6683" max="6912" width="9.1796875" style="3"/>
    <col min="6913" max="6913" width="25" style="3" bestFit="1" customWidth="1"/>
    <col min="6914" max="6914" width="26.81640625" style="3" customWidth="1"/>
    <col min="6915" max="6915" width="25.453125" style="3" customWidth="1"/>
    <col min="6916" max="6916" width="22" style="3" customWidth="1"/>
    <col min="6917" max="6917" width="28.453125" style="3" customWidth="1"/>
    <col min="6918" max="6918" width="26" style="3" bestFit="1" customWidth="1"/>
    <col min="6919" max="6921" width="23" style="3" bestFit="1" customWidth="1"/>
    <col min="6922" max="6922" width="21.7265625" style="3" bestFit="1" customWidth="1"/>
    <col min="6923" max="6931" width="21.7265625" style="3" customWidth="1"/>
    <col min="6932" max="6932" width="23.54296875" style="3" bestFit="1" customWidth="1"/>
    <col min="6933" max="6933" width="23.54296875" style="3" customWidth="1"/>
    <col min="6934" max="6934" width="15.453125" style="3" bestFit="1" customWidth="1"/>
    <col min="6935" max="6935" width="23.54296875" style="3" bestFit="1" customWidth="1"/>
    <col min="6936" max="6936" width="14" style="3" bestFit="1" customWidth="1"/>
    <col min="6937" max="6937" width="22.1796875" style="3" bestFit="1" customWidth="1"/>
    <col min="6938" max="6938" width="13.1796875" style="3" bestFit="1" customWidth="1"/>
    <col min="6939" max="7168" width="9.1796875" style="3"/>
    <col min="7169" max="7169" width="25" style="3" bestFit="1" customWidth="1"/>
    <col min="7170" max="7170" width="26.81640625" style="3" customWidth="1"/>
    <col min="7171" max="7171" width="25.453125" style="3" customWidth="1"/>
    <col min="7172" max="7172" width="22" style="3" customWidth="1"/>
    <col min="7173" max="7173" width="28.453125" style="3" customWidth="1"/>
    <col min="7174" max="7174" width="26" style="3" bestFit="1" customWidth="1"/>
    <col min="7175" max="7177" width="23" style="3" bestFit="1" customWidth="1"/>
    <col min="7178" max="7178" width="21.7265625" style="3" bestFit="1" customWidth="1"/>
    <col min="7179" max="7187" width="21.7265625" style="3" customWidth="1"/>
    <col min="7188" max="7188" width="23.54296875" style="3" bestFit="1" customWidth="1"/>
    <col min="7189" max="7189" width="23.54296875" style="3" customWidth="1"/>
    <col min="7190" max="7190" width="15.453125" style="3" bestFit="1" customWidth="1"/>
    <col min="7191" max="7191" width="23.54296875" style="3" bestFit="1" customWidth="1"/>
    <col min="7192" max="7192" width="14" style="3" bestFit="1" customWidth="1"/>
    <col min="7193" max="7193" width="22.1796875" style="3" bestFit="1" customWidth="1"/>
    <col min="7194" max="7194" width="13.1796875" style="3" bestFit="1" customWidth="1"/>
    <col min="7195" max="7424" width="9.1796875" style="3"/>
    <col min="7425" max="7425" width="25" style="3" bestFit="1" customWidth="1"/>
    <col min="7426" max="7426" width="26.81640625" style="3" customWidth="1"/>
    <col min="7427" max="7427" width="25.453125" style="3" customWidth="1"/>
    <col min="7428" max="7428" width="22" style="3" customWidth="1"/>
    <col min="7429" max="7429" width="28.453125" style="3" customWidth="1"/>
    <col min="7430" max="7430" width="26" style="3" bestFit="1" customWidth="1"/>
    <col min="7431" max="7433" width="23" style="3" bestFit="1" customWidth="1"/>
    <col min="7434" max="7434" width="21.7265625" style="3" bestFit="1" customWidth="1"/>
    <col min="7435" max="7443" width="21.7265625" style="3" customWidth="1"/>
    <col min="7444" max="7444" width="23.54296875" style="3" bestFit="1" customWidth="1"/>
    <col min="7445" max="7445" width="23.54296875" style="3" customWidth="1"/>
    <col min="7446" max="7446" width="15.453125" style="3" bestFit="1" customWidth="1"/>
    <col min="7447" max="7447" width="23.54296875" style="3" bestFit="1" customWidth="1"/>
    <col min="7448" max="7448" width="14" style="3" bestFit="1" customWidth="1"/>
    <col min="7449" max="7449" width="22.1796875" style="3" bestFit="1" customWidth="1"/>
    <col min="7450" max="7450" width="13.1796875" style="3" bestFit="1" customWidth="1"/>
    <col min="7451" max="7680" width="9.1796875" style="3"/>
    <col min="7681" max="7681" width="25" style="3" bestFit="1" customWidth="1"/>
    <col min="7682" max="7682" width="26.81640625" style="3" customWidth="1"/>
    <col min="7683" max="7683" width="25.453125" style="3" customWidth="1"/>
    <col min="7684" max="7684" width="22" style="3" customWidth="1"/>
    <col min="7685" max="7685" width="28.453125" style="3" customWidth="1"/>
    <col min="7686" max="7686" width="26" style="3" bestFit="1" customWidth="1"/>
    <col min="7687" max="7689" width="23" style="3" bestFit="1" customWidth="1"/>
    <col min="7690" max="7690" width="21.7265625" style="3" bestFit="1" customWidth="1"/>
    <col min="7691" max="7699" width="21.7265625" style="3" customWidth="1"/>
    <col min="7700" max="7700" width="23.54296875" style="3" bestFit="1" customWidth="1"/>
    <col min="7701" max="7701" width="23.54296875" style="3" customWidth="1"/>
    <col min="7702" max="7702" width="15.453125" style="3" bestFit="1" customWidth="1"/>
    <col min="7703" max="7703" width="23.54296875" style="3" bestFit="1" customWidth="1"/>
    <col min="7704" max="7704" width="14" style="3" bestFit="1" customWidth="1"/>
    <col min="7705" max="7705" width="22.1796875" style="3" bestFit="1" customWidth="1"/>
    <col min="7706" max="7706" width="13.1796875" style="3" bestFit="1" customWidth="1"/>
    <col min="7707" max="7936" width="9.1796875" style="3"/>
    <col min="7937" max="7937" width="25" style="3" bestFit="1" customWidth="1"/>
    <col min="7938" max="7938" width="26.81640625" style="3" customWidth="1"/>
    <col min="7939" max="7939" width="25.453125" style="3" customWidth="1"/>
    <col min="7940" max="7940" width="22" style="3" customWidth="1"/>
    <col min="7941" max="7941" width="28.453125" style="3" customWidth="1"/>
    <col min="7942" max="7942" width="26" style="3" bestFit="1" customWidth="1"/>
    <col min="7943" max="7945" width="23" style="3" bestFit="1" customWidth="1"/>
    <col min="7946" max="7946" width="21.7265625" style="3" bestFit="1" customWidth="1"/>
    <col min="7947" max="7955" width="21.7265625" style="3" customWidth="1"/>
    <col min="7956" max="7956" width="23.54296875" style="3" bestFit="1" customWidth="1"/>
    <col min="7957" max="7957" width="23.54296875" style="3" customWidth="1"/>
    <col min="7958" max="7958" width="15.453125" style="3" bestFit="1" customWidth="1"/>
    <col min="7959" max="7959" width="23.54296875" style="3" bestFit="1" customWidth="1"/>
    <col min="7960" max="7960" width="14" style="3" bestFit="1" customWidth="1"/>
    <col min="7961" max="7961" width="22.1796875" style="3" bestFit="1" customWidth="1"/>
    <col min="7962" max="7962" width="13.1796875" style="3" bestFit="1" customWidth="1"/>
    <col min="7963" max="8192" width="9.1796875" style="3"/>
    <col min="8193" max="8193" width="25" style="3" bestFit="1" customWidth="1"/>
    <col min="8194" max="8194" width="26.81640625" style="3" customWidth="1"/>
    <col min="8195" max="8195" width="25.453125" style="3" customWidth="1"/>
    <col min="8196" max="8196" width="22" style="3" customWidth="1"/>
    <col min="8197" max="8197" width="28.453125" style="3" customWidth="1"/>
    <col min="8198" max="8198" width="26" style="3" bestFit="1" customWidth="1"/>
    <col min="8199" max="8201" width="23" style="3" bestFit="1" customWidth="1"/>
    <col min="8202" max="8202" width="21.7265625" style="3" bestFit="1" customWidth="1"/>
    <col min="8203" max="8211" width="21.7265625" style="3" customWidth="1"/>
    <col min="8212" max="8212" width="23.54296875" style="3" bestFit="1" customWidth="1"/>
    <col min="8213" max="8213" width="23.54296875" style="3" customWidth="1"/>
    <col min="8214" max="8214" width="15.453125" style="3" bestFit="1" customWidth="1"/>
    <col min="8215" max="8215" width="23.54296875" style="3" bestFit="1" customWidth="1"/>
    <col min="8216" max="8216" width="14" style="3" bestFit="1" customWidth="1"/>
    <col min="8217" max="8217" width="22.1796875" style="3" bestFit="1" customWidth="1"/>
    <col min="8218" max="8218" width="13.1796875" style="3" bestFit="1" customWidth="1"/>
    <col min="8219" max="8448" width="9.1796875" style="3"/>
    <col min="8449" max="8449" width="25" style="3" bestFit="1" customWidth="1"/>
    <col min="8450" max="8450" width="26.81640625" style="3" customWidth="1"/>
    <col min="8451" max="8451" width="25.453125" style="3" customWidth="1"/>
    <col min="8452" max="8452" width="22" style="3" customWidth="1"/>
    <col min="8453" max="8453" width="28.453125" style="3" customWidth="1"/>
    <col min="8454" max="8454" width="26" style="3" bestFit="1" customWidth="1"/>
    <col min="8455" max="8457" width="23" style="3" bestFit="1" customWidth="1"/>
    <col min="8458" max="8458" width="21.7265625" style="3" bestFit="1" customWidth="1"/>
    <col min="8459" max="8467" width="21.7265625" style="3" customWidth="1"/>
    <col min="8468" max="8468" width="23.54296875" style="3" bestFit="1" customWidth="1"/>
    <col min="8469" max="8469" width="23.54296875" style="3" customWidth="1"/>
    <col min="8470" max="8470" width="15.453125" style="3" bestFit="1" customWidth="1"/>
    <col min="8471" max="8471" width="23.54296875" style="3" bestFit="1" customWidth="1"/>
    <col min="8472" max="8472" width="14" style="3" bestFit="1" customWidth="1"/>
    <col min="8473" max="8473" width="22.1796875" style="3" bestFit="1" customWidth="1"/>
    <col min="8474" max="8474" width="13.1796875" style="3" bestFit="1" customWidth="1"/>
    <col min="8475" max="8704" width="9.1796875" style="3"/>
    <col min="8705" max="8705" width="25" style="3" bestFit="1" customWidth="1"/>
    <col min="8706" max="8706" width="26.81640625" style="3" customWidth="1"/>
    <col min="8707" max="8707" width="25.453125" style="3" customWidth="1"/>
    <col min="8708" max="8708" width="22" style="3" customWidth="1"/>
    <col min="8709" max="8709" width="28.453125" style="3" customWidth="1"/>
    <col min="8710" max="8710" width="26" style="3" bestFit="1" customWidth="1"/>
    <col min="8711" max="8713" width="23" style="3" bestFit="1" customWidth="1"/>
    <col min="8714" max="8714" width="21.7265625" style="3" bestFit="1" customWidth="1"/>
    <col min="8715" max="8723" width="21.7265625" style="3" customWidth="1"/>
    <col min="8724" max="8724" width="23.54296875" style="3" bestFit="1" customWidth="1"/>
    <col min="8725" max="8725" width="23.54296875" style="3" customWidth="1"/>
    <col min="8726" max="8726" width="15.453125" style="3" bestFit="1" customWidth="1"/>
    <col min="8727" max="8727" width="23.54296875" style="3" bestFit="1" customWidth="1"/>
    <col min="8728" max="8728" width="14" style="3" bestFit="1" customWidth="1"/>
    <col min="8729" max="8729" width="22.1796875" style="3" bestFit="1" customWidth="1"/>
    <col min="8730" max="8730" width="13.1796875" style="3" bestFit="1" customWidth="1"/>
    <col min="8731" max="8960" width="9.1796875" style="3"/>
    <col min="8961" max="8961" width="25" style="3" bestFit="1" customWidth="1"/>
    <col min="8962" max="8962" width="26.81640625" style="3" customWidth="1"/>
    <col min="8963" max="8963" width="25.453125" style="3" customWidth="1"/>
    <col min="8964" max="8964" width="22" style="3" customWidth="1"/>
    <col min="8965" max="8965" width="28.453125" style="3" customWidth="1"/>
    <col min="8966" max="8966" width="26" style="3" bestFit="1" customWidth="1"/>
    <col min="8967" max="8969" width="23" style="3" bestFit="1" customWidth="1"/>
    <col min="8970" max="8970" width="21.7265625" style="3" bestFit="1" customWidth="1"/>
    <col min="8971" max="8979" width="21.7265625" style="3" customWidth="1"/>
    <col min="8980" max="8980" width="23.54296875" style="3" bestFit="1" customWidth="1"/>
    <col min="8981" max="8981" width="23.54296875" style="3" customWidth="1"/>
    <col min="8982" max="8982" width="15.453125" style="3" bestFit="1" customWidth="1"/>
    <col min="8983" max="8983" width="23.54296875" style="3" bestFit="1" customWidth="1"/>
    <col min="8984" max="8984" width="14" style="3" bestFit="1" customWidth="1"/>
    <col min="8985" max="8985" width="22.1796875" style="3" bestFit="1" customWidth="1"/>
    <col min="8986" max="8986" width="13.1796875" style="3" bestFit="1" customWidth="1"/>
    <col min="8987" max="9216" width="9.1796875" style="3"/>
    <col min="9217" max="9217" width="25" style="3" bestFit="1" customWidth="1"/>
    <col min="9218" max="9218" width="26.81640625" style="3" customWidth="1"/>
    <col min="9219" max="9219" width="25.453125" style="3" customWidth="1"/>
    <col min="9220" max="9220" width="22" style="3" customWidth="1"/>
    <col min="9221" max="9221" width="28.453125" style="3" customWidth="1"/>
    <col min="9222" max="9222" width="26" style="3" bestFit="1" customWidth="1"/>
    <col min="9223" max="9225" width="23" style="3" bestFit="1" customWidth="1"/>
    <col min="9226" max="9226" width="21.7265625" style="3" bestFit="1" customWidth="1"/>
    <col min="9227" max="9235" width="21.7265625" style="3" customWidth="1"/>
    <col min="9236" max="9236" width="23.54296875" style="3" bestFit="1" customWidth="1"/>
    <col min="9237" max="9237" width="23.54296875" style="3" customWidth="1"/>
    <col min="9238" max="9238" width="15.453125" style="3" bestFit="1" customWidth="1"/>
    <col min="9239" max="9239" width="23.54296875" style="3" bestFit="1" customWidth="1"/>
    <col min="9240" max="9240" width="14" style="3" bestFit="1" customWidth="1"/>
    <col min="9241" max="9241" width="22.1796875" style="3" bestFit="1" customWidth="1"/>
    <col min="9242" max="9242" width="13.1796875" style="3" bestFit="1" customWidth="1"/>
    <col min="9243" max="9472" width="9.1796875" style="3"/>
    <col min="9473" max="9473" width="25" style="3" bestFit="1" customWidth="1"/>
    <col min="9474" max="9474" width="26.81640625" style="3" customWidth="1"/>
    <col min="9475" max="9475" width="25.453125" style="3" customWidth="1"/>
    <col min="9476" max="9476" width="22" style="3" customWidth="1"/>
    <col min="9477" max="9477" width="28.453125" style="3" customWidth="1"/>
    <col min="9478" max="9478" width="26" style="3" bestFit="1" customWidth="1"/>
    <col min="9479" max="9481" width="23" style="3" bestFit="1" customWidth="1"/>
    <col min="9482" max="9482" width="21.7265625" style="3" bestFit="1" customWidth="1"/>
    <col min="9483" max="9491" width="21.7265625" style="3" customWidth="1"/>
    <col min="9492" max="9492" width="23.54296875" style="3" bestFit="1" customWidth="1"/>
    <col min="9493" max="9493" width="23.54296875" style="3" customWidth="1"/>
    <col min="9494" max="9494" width="15.453125" style="3" bestFit="1" customWidth="1"/>
    <col min="9495" max="9495" width="23.54296875" style="3" bestFit="1" customWidth="1"/>
    <col min="9496" max="9496" width="14" style="3" bestFit="1" customWidth="1"/>
    <col min="9497" max="9497" width="22.1796875" style="3" bestFit="1" customWidth="1"/>
    <col min="9498" max="9498" width="13.1796875" style="3" bestFit="1" customWidth="1"/>
    <col min="9499" max="9728" width="9.1796875" style="3"/>
    <col min="9729" max="9729" width="25" style="3" bestFit="1" customWidth="1"/>
    <col min="9730" max="9730" width="26.81640625" style="3" customWidth="1"/>
    <col min="9731" max="9731" width="25.453125" style="3" customWidth="1"/>
    <col min="9732" max="9732" width="22" style="3" customWidth="1"/>
    <col min="9733" max="9733" width="28.453125" style="3" customWidth="1"/>
    <col min="9734" max="9734" width="26" style="3" bestFit="1" customWidth="1"/>
    <col min="9735" max="9737" width="23" style="3" bestFit="1" customWidth="1"/>
    <col min="9738" max="9738" width="21.7265625" style="3" bestFit="1" customWidth="1"/>
    <col min="9739" max="9747" width="21.7265625" style="3" customWidth="1"/>
    <col min="9748" max="9748" width="23.54296875" style="3" bestFit="1" customWidth="1"/>
    <col min="9749" max="9749" width="23.54296875" style="3" customWidth="1"/>
    <col min="9750" max="9750" width="15.453125" style="3" bestFit="1" customWidth="1"/>
    <col min="9751" max="9751" width="23.54296875" style="3" bestFit="1" customWidth="1"/>
    <col min="9752" max="9752" width="14" style="3" bestFit="1" customWidth="1"/>
    <col min="9753" max="9753" width="22.1796875" style="3" bestFit="1" customWidth="1"/>
    <col min="9754" max="9754" width="13.1796875" style="3" bestFit="1" customWidth="1"/>
    <col min="9755" max="9984" width="9.1796875" style="3"/>
    <col min="9985" max="9985" width="25" style="3" bestFit="1" customWidth="1"/>
    <col min="9986" max="9986" width="26.81640625" style="3" customWidth="1"/>
    <col min="9987" max="9987" width="25.453125" style="3" customWidth="1"/>
    <col min="9988" max="9988" width="22" style="3" customWidth="1"/>
    <col min="9989" max="9989" width="28.453125" style="3" customWidth="1"/>
    <col min="9990" max="9990" width="26" style="3" bestFit="1" customWidth="1"/>
    <col min="9991" max="9993" width="23" style="3" bestFit="1" customWidth="1"/>
    <col min="9994" max="9994" width="21.7265625" style="3" bestFit="1" customWidth="1"/>
    <col min="9995" max="10003" width="21.7265625" style="3" customWidth="1"/>
    <col min="10004" max="10004" width="23.54296875" style="3" bestFit="1" customWidth="1"/>
    <col min="10005" max="10005" width="23.54296875" style="3" customWidth="1"/>
    <col min="10006" max="10006" width="15.453125" style="3" bestFit="1" customWidth="1"/>
    <col min="10007" max="10007" width="23.54296875" style="3" bestFit="1" customWidth="1"/>
    <col min="10008" max="10008" width="14" style="3" bestFit="1" customWidth="1"/>
    <col min="10009" max="10009" width="22.1796875" style="3" bestFit="1" customWidth="1"/>
    <col min="10010" max="10010" width="13.1796875" style="3" bestFit="1" customWidth="1"/>
    <col min="10011" max="10240" width="9.1796875" style="3"/>
    <col min="10241" max="10241" width="25" style="3" bestFit="1" customWidth="1"/>
    <col min="10242" max="10242" width="26.81640625" style="3" customWidth="1"/>
    <col min="10243" max="10243" width="25.453125" style="3" customWidth="1"/>
    <col min="10244" max="10244" width="22" style="3" customWidth="1"/>
    <col min="10245" max="10245" width="28.453125" style="3" customWidth="1"/>
    <col min="10246" max="10246" width="26" style="3" bestFit="1" customWidth="1"/>
    <col min="10247" max="10249" width="23" style="3" bestFit="1" customWidth="1"/>
    <col min="10250" max="10250" width="21.7265625" style="3" bestFit="1" customWidth="1"/>
    <col min="10251" max="10259" width="21.7265625" style="3" customWidth="1"/>
    <col min="10260" max="10260" width="23.54296875" style="3" bestFit="1" customWidth="1"/>
    <col min="10261" max="10261" width="23.54296875" style="3" customWidth="1"/>
    <col min="10262" max="10262" width="15.453125" style="3" bestFit="1" customWidth="1"/>
    <col min="10263" max="10263" width="23.54296875" style="3" bestFit="1" customWidth="1"/>
    <col min="10264" max="10264" width="14" style="3" bestFit="1" customWidth="1"/>
    <col min="10265" max="10265" width="22.1796875" style="3" bestFit="1" customWidth="1"/>
    <col min="10266" max="10266" width="13.1796875" style="3" bestFit="1" customWidth="1"/>
    <col min="10267" max="10496" width="9.1796875" style="3"/>
    <col min="10497" max="10497" width="25" style="3" bestFit="1" customWidth="1"/>
    <col min="10498" max="10498" width="26.81640625" style="3" customWidth="1"/>
    <col min="10499" max="10499" width="25.453125" style="3" customWidth="1"/>
    <col min="10500" max="10500" width="22" style="3" customWidth="1"/>
    <col min="10501" max="10501" width="28.453125" style="3" customWidth="1"/>
    <col min="10502" max="10502" width="26" style="3" bestFit="1" customWidth="1"/>
    <col min="10503" max="10505" width="23" style="3" bestFit="1" customWidth="1"/>
    <col min="10506" max="10506" width="21.7265625" style="3" bestFit="1" customWidth="1"/>
    <col min="10507" max="10515" width="21.7265625" style="3" customWidth="1"/>
    <col min="10516" max="10516" width="23.54296875" style="3" bestFit="1" customWidth="1"/>
    <col min="10517" max="10517" width="23.54296875" style="3" customWidth="1"/>
    <col min="10518" max="10518" width="15.453125" style="3" bestFit="1" customWidth="1"/>
    <col min="10519" max="10519" width="23.54296875" style="3" bestFit="1" customWidth="1"/>
    <col min="10520" max="10520" width="14" style="3" bestFit="1" customWidth="1"/>
    <col min="10521" max="10521" width="22.1796875" style="3" bestFit="1" customWidth="1"/>
    <col min="10522" max="10522" width="13.1796875" style="3" bestFit="1" customWidth="1"/>
    <col min="10523" max="10752" width="9.1796875" style="3"/>
    <col min="10753" max="10753" width="25" style="3" bestFit="1" customWidth="1"/>
    <col min="10754" max="10754" width="26.81640625" style="3" customWidth="1"/>
    <col min="10755" max="10755" width="25.453125" style="3" customWidth="1"/>
    <col min="10756" max="10756" width="22" style="3" customWidth="1"/>
    <col min="10757" max="10757" width="28.453125" style="3" customWidth="1"/>
    <col min="10758" max="10758" width="26" style="3" bestFit="1" customWidth="1"/>
    <col min="10759" max="10761" width="23" style="3" bestFit="1" customWidth="1"/>
    <col min="10762" max="10762" width="21.7265625" style="3" bestFit="1" customWidth="1"/>
    <col min="10763" max="10771" width="21.7265625" style="3" customWidth="1"/>
    <col min="10772" max="10772" width="23.54296875" style="3" bestFit="1" customWidth="1"/>
    <col min="10773" max="10773" width="23.54296875" style="3" customWidth="1"/>
    <col min="10774" max="10774" width="15.453125" style="3" bestFit="1" customWidth="1"/>
    <col min="10775" max="10775" width="23.54296875" style="3" bestFit="1" customWidth="1"/>
    <col min="10776" max="10776" width="14" style="3" bestFit="1" customWidth="1"/>
    <col min="10777" max="10777" width="22.1796875" style="3" bestFit="1" customWidth="1"/>
    <col min="10778" max="10778" width="13.1796875" style="3" bestFit="1" customWidth="1"/>
    <col min="10779" max="11008" width="9.1796875" style="3"/>
    <col min="11009" max="11009" width="25" style="3" bestFit="1" customWidth="1"/>
    <col min="11010" max="11010" width="26.81640625" style="3" customWidth="1"/>
    <col min="11011" max="11011" width="25.453125" style="3" customWidth="1"/>
    <col min="11012" max="11012" width="22" style="3" customWidth="1"/>
    <col min="11013" max="11013" width="28.453125" style="3" customWidth="1"/>
    <col min="11014" max="11014" width="26" style="3" bestFit="1" customWidth="1"/>
    <col min="11015" max="11017" width="23" style="3" bestFit="1" customWidth="1"/>
    <col min="11018" max="11018" width="21.7265625" style="3" bestFit="1" customWidth="1"/>
    <col min="11019" max="11027" width="21.7265625" style="3" customWidth="1"/>
    <col min="11028" max="11028" width="23.54296875" style="3" bestFit="1" customWidth="1"/>
    <col min="11029" max="11029" width="23.54296875" style="3" customWidth="1"/>
    <col min="11030" max="11030" width="15.453125" style="3" bestFit="1" customWidth="1"/>
    <col min="11031" max="11031" width="23.54296875" style="3" bestFit="1" customWidth="1"/>
    <col min="11032" max="11032" width="14" style="3" bestFit="1" customWidth="1"/>
    <col min="11033" max="11033" width="22.1796875" style="3" bestFit="1" customWidth="1"/>
    <col min="11034" max="11034" width="13.1796875" style="3" bestFit="1" customWidth="1"/>
    <col min="11035" max="11264" width="9.1796875" style="3"/>
    <col min="11265" max="11265" width="25" style="3" bestFit="1" customWidth="1"/>
    <col min="11266" max="11266" width="26.81640625" style="3" customWidth="1"/>
    <col min="11267" max="11267" width="25.453125" style="3" customWidth="1"/>
    <col min="11268" max="11268" width="22" style="3" customWidth="1"/>
    <col min="11269" max="11269" width="28.453125" style="3" customWidth="1"/>
    <col min="11270" max="11270" width="26" style="3" bestFit="1" customWidth="1"/>
    <col min="11271" max="11273" width="23" style="3" bestFit="1" customWidth="1"/>
    <col min="11274" max="11274" width="21.7265625" style="3" bestFit="1" customWidth="1"/>
    <col min="11275" max="11283" width="21.7265625" style="3" customWidth="1"/>
    <col min="11284" max="11284" width="23.54296875" style="3" bestFit="1" customWidth="1"/>
    <col min="11285" max="11285" width="23.54296875" style="3" customWidth="1"/>
    <col min="11286" max="11286" width="15.453125" style="3" bestFit="1" customWidth="1"/>
    <col min="11287" max="11287" width="23.54296875" style="3" bestFit="1" customWidth="1"/>
    <col min="11288" max="11288" width="14" style="3" bestFit="1" customWidth="1"/>
    <col min="11289" max="11289" width="22.1796875" style="3" bestFit="1" customWidth="1"/>
    <col min="11290" max="11290" width="13.1796875" style="3" bestFit="1" customWidth="1"/>
    <col min="11291" max="11520" width="9.1796875" style="3"/>
    <col min="11521" max="11521" width="25" style="3" bestFit="1" customWidth="1"/>
    <col min="11522" max="11522" width="26.81640625" style="3" customWidth="1"/>
    <col min="11523" max="11523" width="25.453125" style="3" customWidth="1"/>
    <col min="11524" max="11524" width="22" style="3" customWidth="1"/>
    <col min="11525" max="11525" width="28.453125" style="3" customWidth="1"/>
    <col min="11526" max="11526" width="26" style="3" bestFit="1" customWidth="1"/>
    <col min="11527" max="11529" width="23" style="3" bestFit="1" customWidth="1"/>
    <col min="11530" max="11530" width="21.7265625" style="3" bestFit="1" customWidth="1"/>
    <col min="11531" max="11539" width="21.7265625" style="3" customWidth="1"/>
    <col min="11540" max="11540" width="23.54296875" style="3" bestFit="1" customWidth="1"/>
    <col min="11541" max="11541" width="23.54296875" style="3" customWidth="1"/>
    <col min="11542" max="11542" width="15.453125" style="3" bestFit="1" customWidth="1"/>
    <col min="11543" max="11543" width="23.54296875" style="3" bestFit="1" customWidth="1"/>
    <col min="11544" max="11544" width="14" style="3" bestFit="1" customWidth="1"/>
    <col min="11545" max="11545" width="22.1796875" style="3" bestFit="1" customWidth="1"/>
    <col min="11546" max="11546" width="13.1796875" style="3" bestFit="1" customWidth="1"/>
    <col min="11547" max="11776" width="9.1796875" style="3"/>
    <col min="11777" max="11777" width="25" style="3" bestFit="1" customWidth="1"/>
    <col min="11778" max="11778" width="26.81640625" style="3" customWidth="1"/>
    <col min="11779" max="11779" width="25.453125" style="3" customWidth="1"/>
    <col min="11780" max="11780" width="22" style="3" customWidth="1"/>
    <col min="11781" max="11781" width="28.453125" style="3" customWidth="1"/>
    <col min="11782" max="11782" width="26" style="3" bestFit="1" customWidth="1"/>
    <col min="11783" max="11785" width="23" style="3" bestFit="1" customWidth="1"/>
    <col min="11786" max="11786" width="21.7265625" style="3" bestFit="1" customWidth="1"/>
    <col min="11787" max="11795" width="21.7265625" style="3" customWidth="1"/>
    <col min="11796" max="11796" width="23.54296875" style="3" bestFit="1" customWidth="1"/>
    <col min="11797" max="11797" width="23.54296875" style="3" customWidth="1"/>
    <col min="11798" max="11798" width="15.453125" style="3" bestFit="1" customWidth="1"/>
    <col min="11799" max="11799" width="23.54296875" style="3" bestFit="1" customWidth="1"/>
    <col min="11800" max="11800" width="14" style="3" bestFit="1" customWidth="1"/>
    <col min="11801" max="11801" width="22.1796875" style="3" bestFit="1" customWidth="1"/>
    <col min="11802" max="11802" width="13.1796875" style="3" bestFit="1" customWidth="1"/>
    <col min="11803" max="12032" width="9.1796875" style="3"/>
    <col min="12033" max="12033" width="25" style="3" bestFit="1" customWidth="1"/>
    <col min="12034" max="12034" width="26.81640625" style="3" customWidth="1"/>
    <col min="12035" max="12035" width="25.453125" style="3" customWidth="1"/>
    <col min="12036" max="12036" width="22" style="3" customWidth="1"/>
    <col min="12037" max="12037" width="28.453125" style="3" customWidth="1"/>
    <col min="12038" max="12038" width="26" style="3" bestFit="1" customWidth="1"/>
    <col min="12039" max="12041" width="23" style="3" bestFit="1" customWidth="1"/>
    <col min="12042" max="12042" width="21.7265625" style="3" bestFit="1" customWidth="1"/>
    <col min="12043" max="12051" width="21.7265625" style="3" customWidth="1"/>
    <col min="12052" max="12052" width="23.54296875" style="3" bestFit="1" customWidth="1"/>
    <col min="12053" max="12053" width="23.54296875" style="3" customWidth="1"/>
    <col min="12054" max="12054" width="15.453125" style="3" bestFit="1" customWidth="1"/>
    <col min="12055" max="12055" width="23.54296875" style="3" bestFit="1" customWidth="1"/>
    <col min="12056" max="12056" width="14" style="3" bestFit="1" customWidth="1"/>
    <col min="12057" max="12057" width="22.1796875" style="3" bestFit="1" customWidth="1"/>
    <col min="12058" max="12058" width="13.1796875" style="3" bestFit="1" customWidth="1"/>
    <col min="12059" max="12288" width="9.1796875" style="3"/>
    <col min="12289" max="12289" width="25" style="3" bestFit="1" customWidth="1"/>
    <col min="12290" max="12290" width="26.81640625" style="3" customWidth="1"/>
    <col min="12291" max="12291" width="25.453125" style="3" customWidth="1"/>
    <col min="12292" max="12292" width="22" style="3" customWidth="1"/>
    <col min="12293" max="12293" width="28.453125" style="3" customWidth="1"/>
    <col min="12294" max="12294" width="26" style="3" bestFit="1" customWidth="1"/>
    <col min="12295" max="12297" width="23" style="3" bestFit="1" customWidth="1"/>
    <col min="12298" max="12298" width="21.7265625" style="3" bestFit="1" customWidth="1"/>
    <col min="12299" max="12307" width="21.7265625" style="3" customWidth="1"/>
    <col min="12308" max="12308" width="23.54296875" style="3" bestFit="1" customWidth="1"/>
    <col min="12309" max="12309" width="23.54296875" style="3" customWidth="1"/>
    <col min="12310" max="12310" width="15.453125" style="3" bestFit="1" customWidth="1"/>
    <col min="12311" max="12311" width="23.54296875" style="3" bestFit="1" customWidth="1"/>
    <col min="12312" max="12312" width="14" style="3" bestFit="1" customWidth="1"/>
    <col min="12313" max="12313" width="22.1796875" style="3" bestFit="1" customWidth="1"/>
    <col min="12314" max="12314" width="13.1796875" style="3" bestFit="1" customWidth="1"/>
    <col min="12315" max="12544" width="9.1796875" style="3"/>
    <col min="12545" max="12545" width="25" style="3" bestFit="1" customWidth="1"/>
    <col min="12546" max="12546" width="26.81640625" style="3" customWidth="1"/>
    <col min="12547" max="12547" width="25.453125" style="3" customWidth="1"/>
    <col min="12548" max="12548" width="22" style="3" customWidth="1"/>
    <col min="12549" max="12549" width="28.453125" style="3" customWidth="1"/>
    <col min="12550" max="12550" width="26" style="3" bestFit="1" customWidth="1"/>
    <col min="12551" max="12553" width="23" style="3" bestFit="1" customWidth="1"/>
    <col min="12554" max="12554" width="21.7265625" style="3" bestFit="1" customWidth="1"/>
    <col min="12555" max="12563" width="21.7265625" style="3" customWidth="1"/>
    <col min="12564" max="12564" width="23.54296875" style="3" bestFit="1" customWidth="1"/>
    <col min="12565" max="12565" width="23.54296875" style="3" customWidth="1"/>
    <col min="12566" max="12566" width="15.453125" style="3" bestFit="1" customWidth="1"/>
    <col min="12567" max="12567" width="23.54296875" style="3" bestFit="1" customWidth="1"/>
    <col min="12568" max="12568" width="14" style="3" bestFit="1" customWidth="1"/>
    <col min="12569" max="12569" width="22.1796875" style="3" bestFit="1" customWidth="1"/>
    <col min="12570" max="12570" width="13.1796875" style="3" bestFit="1" customWidth="1"/>
    <col min="12571" max="12800" width="9.1796875" style="3"/>
    <col min="12801" max="12801" width="25" style="3" bestFit="1" customWidth="1"/>
    <col min="12802" max="12802" width="26.81640625" style="3" customWidth="1"/>
    <col min="12803" max="12803" width="25.453125" style="3" customWidth="1"/>
    <col min="12804" max="12804" width="22" style="3" customWidth="1"/>
    <col min="12805" max="12805" width="28.453125" style="3" customWidth="1"/>
    <col min="12806" max="12806" width="26" style="3" bestFit="1" customWidth="1"/>
    <col min="12807" max="12809" width="23" style="3" bestFit="1" customWidth="1"/>
    <col min="12810" max="12810" width="21.7265625" style="3" bestFit="1" customWidth="1"/>
    <col min="12811" max="12819" width="21.7265625" style="3" customWidth="1"/>
    <col min="12820" max="12820" width="23.54296875" style="3" bestFit="1" customWidth="1"/>
    <col min="12821" max="12821" width="23.54296875" style="3" customWidth="1"/>
    <col min="12822" max="12822" width="15.453125" style="3" bestFit="1" customWidth="1"/>
    <col min="12823" max="12823" width="23.54296875" style="3" bestFit="1" customWidth="1"/>
    <col min="12824" max="12824" width="14" style="3" bestFit="1" customWidth="1"/>
    <col min="12825" max="12825" width="22.1796875" style="3" bestFit="1" customWidth="1"/>
    <col min="12826" max="12826" width="13.1796875" style="3" bestFit="1" customWidth="1"/>
    <col min="12827" max="13056" width="9.1796875" style="3"/>
    <col min="13057" max="13057" width="25" style="3" bestFit="1" customWidth="1"/>
    <col min="13058" max="13058" width="26.81640625" style="3" customWidth="1"/>
    <col min="13059" max="13059" width="25.453125" style="3" customWidth="1"/>
    <col min="13060" max="13060" width="22" style="3" customWidth="1"/>
    <col min="13061" max="13061" width="28.453125" style="3" customWidth="1"/>
    <col min="13062" max="13062" width="26" style="3" bestFit="1" customWidth="1"/>
    <col min="13063" max="13065" width="23" style="3" bestFit="1" customWidth="1"/>
    <col min="13066" max="13066" width="21.7265625" style="3" bestFit="1" customWidth="1"/>
    <col min="13067" max="13075" width="21.7265625" style="3" customWidth="1"/>
    <col min="13076" max="13076" width="23.54296875" style="3" bestFit="1" customWidth="1"/>
    <col min="13077" max="13077" width="23.54296875" style="3" customWidth="1"/>
    <col min="13078" max="13078" width="15.453125" style="3" bestFit="1" customWidth="1"/>
    <col min="13079" max="13079" width="23.54296875" style="3" bestFit="1" customWidth="1"/>
    <col min="13080" max="13080" width="14" style="3" bestFit="1" customWidth="1"/>
    <col min="13081" max="13081" width="22.1796875" style="3" bestFit="1" customWidth="1"/>
    <col min="13082" max="13082" width="13.1796875" style="3" bestFit="1" customWidth="1"/>
    <col min="13083" max="13312" width="9.1796875" style="3"/>
    <col min="13313" max="13313" width="25" style="3" bestFit="1" customWidth="1"/>
    <col min="13314" max="13314" width="26.81640625" style="3" customWidth="1"/>
    <col min="13315" max="13315" width="25.453125" style="3" customWidth="1"/>
    <col min="13316" max="13316" width="22" style="3" customWidth="1"/>
    <col min="13317" max="13317" width="28.453125" style="3" customWidth="1"/>
    <col min="13318" max="13318" width="26" style="3" bestFit="1" customWidth="1"/>
    <col min="13319" max="13321" width="23" style="3" bestFit="1" customWidth="1"/>
    <col min="13322" max="13322" width="21.7265625" style="3" bestFit="1" customWidth="1"/>
    <col min="13323" max="13331" width="21.7265625" style="3" customWidth="1"/>
    <col min="13332" max="13332" width="23.54296875" style="3" bestFit="1" customWidth="1"/>
    <col min="13333" max="13333" width="23.54296875" style="3" customWidth="1"/>
    <col min="13334" max="13334" width="15.453125" style="3" bestFit="1" customWidth="1"/>
    <col min="13335" max="13335" width="23.54296875" style="3" bestFit="1" customWidth="1"/>
    <col min="13336" max="13336" width="14" style="3" bestFit="1" customWidth="1"/>
    <col min="13337" max="13337" width="22.1796875" style="3" bestFit="1" customWidth="1"/>
    <col min="13338" max="13338" width="13.1796875" style="3" bestFit="1" customWidth="1"/>
    <col min="13339" max="13568" width="9.1796875" style="3"/>
    <col min="13569" max="13569" width="25" style="3" bestFit="1" customWidth="1"/>
    <col min="13570" max="13570" width="26.81640625" style="3" customWidth="1"/>
    <col min="13571" max="13571" width="25.453125" style="3" customWidth="1"/>
    <col min="13572" max="13572" width="22" style="3" customWidth="1"/>
    <col min="13573" max="13573" width="28.453125" style="3" customWidth="1"/>
    <col min="13574" max="13574" width="26" style="3" bestFit="1" customWidth="1"/>
    <col min="13575" max="13577" width="23" style="3" bestFit="1" customWidth="1"/>
    <col min="13578" max="13578" width="21.7265625" style="3" bestFit="1" customWidth="1"/>
    <col min="13579" max="13587" width="21.7265625" style="3" customWidth="1"/>
    <col min="13588" max="13588" width="23.54296875" style="3" bestFit="1" customWidth="1"/>
    <col min="13589" max="13589" width="23.54296875" style="3" customWidth="1"/>
    <col min="13590" max="13590" width="15.453125" style="3" bestFit="1" customWidth="1"/>
    <col min="13591" max="13591" width="23.54296875" style="3" bestFit="1" customWidth="1"/>
    <col min="13592" max="13592" width="14" style="3" bestFit="1" customWidth="1"/>
    <col min="13593" max="13593" width="22.1796875" style="3" bestFit="1" customWidth="1"/>
    <col min="13594" max="13594" width="13.1796875" style="3" bestFit="1" customWidth="1"/>
    <col min="13595" max="13824" width="9.1796875" style="3"/>
    <col min="13825" max="13825" width="25" style="3" bestFit="1" customWidth="1"/>
    <col min="13826" max="13826" width="26.81640625" style="3" customWidth="1"/>
    <col min="13827" max="13827" width="25.453125" style="3" customWidth="1"/>
    <col min="13828" max="13828" width="22" style="3" customWidth="1"/>
    <col min="13829" max="13829" width="28.453125" style="3" customWidth="1"/>
    <col min="13830" max="13830" width="26" style="3" bestFit="1" customWidth="1"/>
    <col min="13831" max="13833" width="23" style="3" bestFit="1" customWidth="1"/>
    <col min="13834" max="13834" width="21.7265625" style="3" bestFit="1" customWidth="1"/>
    <col min="13835" max="13843" width="21.7265625" style="3" customWidth="1"/>
    <col min="13844" max="13844" width="23.54296875" style="3" bestFit="1" customWidth="1"/>
    <col min="13845" max="13845" width="23.54296875" style="3" customWidth="1"/>
    <col min="13846" max="13846" width="15.453125" style="3" bestFit="1" customWidth="1"/>
    <col min="13847" max="13847" width="23.54296875" style="3" bestFit="1" customWidth="1"/>
    <col min="13848" max="13848" width="14" style="3" bestFit="1" customWidth="1"/>
    <col min="13849" max="13849" width="22.1796875" style="3" bestFit="1" customWidth="1"/>
    <col min="13850" max="13850" width="13.1796875" style="3" bestFit="1" customWidth="1"/>
    <col min="13851" max="14080" width="9.1796875" style="3"/>
    <col min="14081" max="14081" width="25" style="3" bestFit="1" customWidth="1"/>
    <col min="14082" max="14082" width="26.81640625" style="3" customWidth="1"/>
    <col min="14083" max="14083" width="25.453125" style="3" customWidth="1"/>
    <col min="14084" max="14084" width="22" style="3" customWidth="1"/>
    <col min="14085" max="14085" width="28.453125" style="3" customWidth="1"/>
    <col min="14086" max="14086" width="26" style="3" bestFit="1" customWidth="1"/>
    <col min="14087" max="14089" width="23" style="3" bestFit="1" customWidth="1"/>
    <col min="14090" max="14090" width="21.7265625" style="3" bestFit="1" customWidth="1"/>
    <col min="14091" max="14099" width="21.7265625" style="3" customWidth="1"/>
    <col min="14100" max="14100" width="23.54296875" style="3" bestFit="1" customWidth="1"/>
    <col min="14101" max="14101" width="23.54296875" style="3" customWidth="1"/>
    <col min="14102" max="14102" width="15.453125" style="3" bestFit="1" customWidth="1"/>
    <col min="14103" max="14103" width="23.54296875" style="3" bestFit="1" customWidth="1"/>
    <col min="14104" max="14104" width="14" style="3" bestFit="1" customWidth="1"/>
    <col min="14105" max="14105" width="22.1796875" style="3" bestFit="1" customWidth="1"/>
    <col min="14106" max="14106" width="13.1796875" style="3" bestFit="1" customWidth="1"/>
    <col min="14107" max="14336" width="9.1796875" style="3"/>
    <col min="14337" max="14337" width="25" style="3" bestFit="1" customWidth="1"/>
    <col min="14338" max="14338" width="26.81640625" style="3" customWidth="1"/>
    <col min="14339" max="14339" width="25.453125" style="3" customWidth="1"/>
    <col min="14340" max="14340" width="22" style="3" customWidth="1"/>
    <col min="14341" max="14341" width="28.453125" style="3" customWidth="1"/>
    <col min="14342" max="14342" width="26" style="3" bestFit="1" customWidth="1"/>
    <col min="14343" max="14345" width="23" style="3" bestFit="1" customWidth="1"/>
    <col min="14346" max="14346" width="21.7265625" style="3" bestFit="1" customWidth="1"/>
    <col min="14347" max="14355" width="21.7265625" style="3" customWidth="1"/>
    <col min="14356" max="14356" width="23.54296875" style="3" bestFit="1" customWidth="1"/>
    <col min="14357" max="14357" width="23.54296875" style="3" customWidth="1"/>
    <col min="14358" max="14358" width="15.453125" style="3" bestFit="1" customWidth="1"/>
    <col min="14359" max="14359" width="23.54296875" style="3" bestFit="1" customWidth="1"/>
    <col min="14360" max="14360" width="14" style="3" bestFit="1" customWidth="1"/>
    <col min="14361" max="14361" width="22.1796875" style="3" bestFit="1" customWidth="1"/>
    <col min="14362" max="14362" width="13.1796875" style="3" bestFit="1" customWidth="1"/>
    <col min="14363" max="14592" width="9.1796875" style="3"/>
    <col min="14593" max="14593" width="25" style="3" bestFit="1" customWidth="1"/>
    <col min="14594" max="14594" width="26.81640625" style="3" customWidth="1"/>
    <col min="14595" max="14595" width="25.453125" style="3" customWidth="1"/>
    <col min="14596" max="14596" width="22" style="3" customWidth="1"/>
    <col min="14597" max="14597" width="28.453125" style="3" customWidth="1"/>
    <col min="14598" max="14598" width="26" style="3" bestFit="1" customWidth="1"/>
    <col min="14599" max="14601" width="23" style="3" bestFit="1" customWidth="1"/>
    <col min="14602" max="14602" width="21.7265625" style="3" bestFit="1" customWidth="1"/>
    <col min="14603" max="14611" width="21.7265625" style="3" customWidth="1"/>
    <col min="14612" max="14612" width="23.54296875" style="3" bestFit="1" customWidth="1"/>
    <col min="14613" max="14613" width="23.54296875" style="3" customWidth="1"/>
    <col min="14614" max="14614" width="15.453125" style="3" bestFit="1" customWidth="1"/>
    <col min="14615" max="14615" width="23.54296875" style="3" bestFit="1" customWidth="1"/>
    <col min="14616" max="14616" width="14" style="3" bestFit="1" customWidth="1"/>
    <col min="14617" max="14617" width="22.1796875" style="3" bestFit="1" customWidth="1"/>
    <col min="14618" max="14618" width="13.1796875" style="3" bestFit="1" customWidth="1"/>
    <col min="14619" max="14848" width="9.1796875" style="3"/>
    <col min="14849" max="14849" width="25" style="3" bestFit="1" customWidth="1"/>
    <col min="14850" max="14850" width="26.81640625" style="3" customWidth="1"/>
    <col min="14851" max="14851" width="25.453125" style="3" customWidth="1"/>
    <col min="14852" max="14852" width="22" style="3" customWidth="1"/>
    <col min="14853" max="14853" width="28.453125" style="3" customWidth="1"/>
    <col min="14854" max="14854" width="26" style="3" bestFit="1" customWidth="1"/>
    <col min="14855" max="14857" width="23" style="3" bestFit="1" customWidth="1"/>
    <col min="14858" max="14858" width="21.7265625" style="3" bestFit="1" customWidth="1"/>
    <col min="14859" max="14867" width="21.7265625" style="3" customWidth="1"/>
    <col min="14868" max="14868" width="23.54296875" style="3" bestFit="1" customWidth="1"/>
    <col min="14869" max="14869" width="23.54296875" style="3" customWidth="1"/>
    <col min="14870" max="14870" width="15.453125" style="3" bestFit="1" customWidth="1"/>
    <col min="14871" max="14871" width="23.54296875" style="3" bestFit="1" customWidth="1"/>
    <col min="14872" max="14872" width="14" style="3" bestFit="1" customWidth="1"/>
    <col min="14873" max="14873" width="22.1796875" style="3" bestFit="1" customWidth="1"/>
    <col min="14874" max="14874" width="13.1796875" style="3" bestFit="1" customWidth="1"/>
    <col min="14875" max="15104" width="9.1796875" style="3"/>
    <col min="15105" max="15105" width="25" style="3" bestFit="1" customWidth="1"/>
    <col min="15106" max="15106" width="26.81640625" style="3" customWidth="1"/>
    <col min="15107" max="15107" width="25.453125" style="3" customWidth="1"/>
    <col min="15108" max="15108" width="22" style="3" customWidth="1"/>
    <col min="15109" max="15109" width="28.453125" style="3" customWidth="1"/>
    <col min="15110" max="15110" width="26" style="3" bestFit="1" customWidth="1"/>
    <col min="15111" max="15113" width="23" style="3" bestFit="1" customWidth="1"/>
    <col min="15114" max="15114" width="21.7265625" style="3" bestFit="1" customWidth="1"/>
    <col min="15115" max="15123" width="21.7265625" style="3" customWidth="1"/>
    <col min="15124" max="15124" width="23.54296875" style="3" bestFit="1" customWidth="1"/>
    <col min="15125" max="15125" width="23.54296875" style="3" customWidth="1"/>
    <col min="15126" max="15126" width="15.453125" style="3" bestFit="1" customWidth="1"/>
    <col min="15127" max="15127" width="23.54296875" style="3" bestFit="1" customWidth="1"/>
    <col min="15128" max="15128" width="14" style="3" bestFit="1" customWidth="1"/>
    <col min="15129" max="15129" width="22.1796875" style="3" bestFit="1" customWidth="1"/>
    <col min="15130" max="15130" width="13.1796875" style="3" bestFit="1" customWidth="1"/>
    <col min="15131" max="15360" width="9.1796875" style="3"/>
    <col min="15361" max="15361" width="25" style="3" bestFit="1" customWidth="1"/>
    <col min="15362" max="15362" width="26.81640625" style="3" customWidth="1"/>
    <col min="15363" max="15363" width="25.453125" style="3" customWidth="1"/>
    <col min="15364" max="15364" width="22" style="3" customWidth="1"/>
    <col min="15365" max="15365" width="28.453125" style="3" customWidth="1"/>
    <col min="15366" max="15366" width="26" style="3" bestFit="1" customWidth="1"/>
    <col min="15367" max="15369" width="23" style="3" bestFit="1" customWidth="1"/>
    <col min="15370" max="15370" width="21.7265625" style="3" bestFit="1" customWidth="1"/>
    <col min="15371" max="15379" width="21.7265625" style="3" customWidth="1"/>
    <col min="15380" max="15380" width="23.54296875" style="3" bestFit="1" customWidth="1"/>
    <col min="15381" max="15381" width="23.54296875" style="3" customWidth="1"/>
    <col min="15382" max="15382" width="15.453125" style="3" bestFit="1" customWidth="1"/>
    <col min="15383" max="15383" width="23.54296875" style="3" bestFit="1" customWidth="1"/>
    <col min="15384" max="15384" width="14" style="3" bestFit="1" customWidth="1"/>
    <col min="15385" max="15385" width="22.1796875" style="3" bestFit="1" customWidth="1"/>
    <col min="15386" max="15386" width="13.1796875" style="3" bestFit="1" customWidth="1"/>
    <col min="15387" max="15616" width="9.1796875" style="3"/>
    <col min="15617" max="15617" width="25" style="3" bestFit="1" customWidth="1"/>
    <col min="15618" max="15618" width="26.81640625" style="3" customWidth="1"/>
    <col min="15619" max="15619" width="25.453125" style="3" customWidth="1"/>
    <col min="15620" max="15620" width="22" style="3" customWidth="1"/>
    <col min="15621" max="15621" width="28.453125" style="3" customWidth="1"/>
    <col min="15622" max="15622" width="26" style="3" bestFit="1" customWidth="1"/>
    <col min="15623" max="15625" width="23" style="3" bestFit="1" customWidth="1"/>
    <col min="15626" max="15626" width="21.7265625" style="3" bestFit="1" customWidth="1"/>
    <col min="15627" max="15635" width="21.7265625" style="3" customWidth="1"/>
    <col min="15636" max="15636" width="23.54296875" style="3" bestFit="1" customWidth="1"/>
    <col min="15637" max="15637" width="23.54296875" style="3" customWidth="1"/>
    <col min="15638" max="15638" width="15.453125" style="3" bestFit="1" customWidth="1"/>
    <col min="15639" max="15639" width="23.54296875" style="3" bestFit="1" customWidth="1"/>
    <col min="15640" max="15640" width="14" style="3" bestFit="1" customWidth="1"/>
    <col min="15641" max="15641" width="22.1796875" style="3" bestFit="1" customWidth="1"/>
    <col min="15642" max="15642" width="13.1796875" style="3" bestFit="1" customWidth="1"/>
    <col min="15643" max="15872" width="9.1796875" style="3"/>
    <col min="15873" max="15873" width="25" style="3" bestFit="1" customWidth="1"/>
    <col min="15874" max="15874" width="26.81640625" style="3" customWidth="1"/>
    <col min="15875" max="15875" width="25.453125" style="3" customWidth="1"/>
    <col min="15876" max="15876" width="22" style="3" customWidth="1"/>
    <col min="15877" max="15877" width="28.453125" style="3" customWidth="1"/>
    <col min="15878" max="15878" width="26" style="3" bestFit="1" customWidth="1"/>
    <col min="15879" max="15881" width="23" style="3" bestFit="1" customWidth="1"/>
    <col min="15882" max="15882" width="21.7265625" style="3" bestFit="1" customWidth="1"/>
    <col min="15883" max="15891" width="21.7265625" style="3" customWidth="1"/>
    <col min="15892" max="15892" width="23.54296875" style="3" bestFit="1" customWidth="1"/>
    <col min="15893" max="15893" width="23.54296875" style="3" customWidth="1"/>
    <col min="15894" max="15894" width="15.453125" style="3" bestFit="1" customWidth="1"/>
    <col min="15895" max="15895" width="23.54296875" style="3" bestFit="1" customWidth="1"/>
    <col min="15896" max="15896" width="14" style="3" bestFit="1" customWidth="1"/>
    <col min="15897" max="15897" width="22.1796875" style="3" bestFit="1" customWidth="1"/>
    <col min="15898" max="15898" width="13.1796875" style="3" bestFit="1" customWidth="1"/>
    <col min="15899" max="16128" width="9.1796875" style="3"/>
    <col min="16129" max="16129" width="25" style="3" bestFit="1" customWidth="1"/>
    <col min="16130" max="16130" width="26.81640625" style="3" customWidth="1"/>
    <col min="16131" max="16131" width="25.453125" style="3" customWidth="1"/>
    <col min="16132" max="16132" width="22" style="3" customWidth="1"/>
    <col min="16133" max="16133" width="28.453125" style="3" customWidth="1"/>
    <col min="16134" max="16134" width="26" style="3" bestFit="1" customWidth="1"/>
    <col min="16135" max="16137" width="23" style="3" bestFit="1" customWidth="1"/>
    <col min="16138" max="16138" width="21.7265625" style="3" bestFit="1" customWidth="1"/>
    <col min="16139" max="16147" width="21.7265625" style="3" customWidth="1"/>
    <col min="16148" max="16148" width="23.54296875" style="3" bestFit="1" customWidth="1"/>
    <col min="16149" max="16149" width="23.54296875" style="3" customWidth="1"/>
    <col min="16150" max="16150" width="15.453125" style="3" bestFit="1" customWidth="1"/>
    <col min="16151" max="16151" width="23.54296875" style="3" bestFit="1" customWidth="1"/>
    <col min="16152" max="16152" width="14" style="3" bestFit="1" customWidth="1"/>
    <col min="16153" max="16153" width="22.1796875" style="3" bestFit="1" customWidth="1"/>
    <col min="16154" max="16154" width="13.1796875" style="3" bestFit="1" customWidth="1"/>
    <col min="16155" max="16384" width="9.1796875" style="3"/>
  </cols>
  <sheetData>
    <row r="1" spans="1:6" s="1" customFormat="1" ht="35" x14ac:dyDescent="0.7">
      <c r="A1" s="91" t="s">
        <v>92</v>
      </c>
      <c r="B1" s="91"/>
      <c r="C1" s="91"/>
      <c r="D1" s="91"/>
      <c r="E1" s="91"/>
      <c r="F1" s="91"/>
    </row>
    <row r="2" spans="1:6" s="2" customFormat="1" ht="32.5" x14ac:dyDescent="0.65">
      <c r="A2" s="92" t="s">
        <v>93</v>
      </c>
      <c r="B2" s="92"/>
      <c r="C2" s="92"/>
      <c r="D2" s="92"/>
      <c r="E2" s="92"/>
      <c r="F2" s="92"/>
    </row>
    <row r="3" spans="1:6" ht="45.75" customHeight="1" thickBot="1" x14ac:dyDescent="0.4">
      <c r="A3" s="93" t="s">
        <v>83</v>
      </c>
      <c r="B3" s="93"/>
      <c r="C3" s="93"/>
      <c r="D3" s="93"/>
      <c r="E3" s="93"/>
      <c r="F3" s="93"/>
    </row>
    <row r="4" spans="1:6" ht="21.75" customHeight="1" thickTop="1" thickBot="1" x14ac:dyDescent="0.5">
      <c r="A4" s="4" t="s">
        <v>0</v>
      </c>
      <c r="B4" s="75"/>
      <c r="C4" s="2"/>
      <c r="D4" s="2"/>
    </row>
    <row r="5" spans="1:6" ht="21.75" customHeight="1" thickTop="1" thickBot="1" x14ac:dyDescent="0.5">
      <c r="A5" s="5" t="s">
        <v>1</v>
      </c>
      <c r="B5" s="6"/>
      <c r="C5" s="7" t="str">
        <f>IF(B41=1,"*For the EHP, you will use either Chapter 78 or Chapter 44 (whichever is less)",IF(B41=3, "*Direct $10 is a buy up plan where Chapter 78 applied to Direct $15 and you pay the difference in cost"," "))</f>
        <v xml:space="preserve"> </v>
      </c>
      <c r="D5" s="2"/>
    </row>
    <row r="6" spans="1:6" s="7" customFormat="1" ht="16.5" customHeight="1" thickTop="1" x14ac:dyDescent="0.35">
      <c r="A6" s="94" t="s">
        <v>2</v>
      </c>
      <c r="B6" s="95"/>
      <c r="C6" s="95"/>
      <c r="D6" s="95"/>
      <c r="E6" s="95"/>
      <c r="F6" s="96"/>
    </row>
    <row r="7" spans="1:6" ht="24.75" customHeight="1" x14ac:dyDescent="0.35">
      <c r="A7" s="8" t="s">
        <v>3</v>
      </c>
      <c r="B7" s="7"/>
      <c r="C7" s="9" t="s">
        <v>4</v>
      </c>
      <c r="D7" s="10" t="s">
        <v>5</v>
      </c>
      <c r="E7" s="11" t="s">
        <v>6</v>
      </c>
      <c r="F7" s="11" t="s">
        <v>7</v>
      </c>
    </row>
    <row r="8" spans="1:6" ht="24.75" customHeight="1" thickBot="1" x14ac:dyDescent="0.4">
      <c r="A8" s="12" t="s">
        <v>8</v>
      </c>
      <c r="B8" s="13"/>
      <c r="C8" s="14">
        <f>IF(OR(C31=5,B4=0), 0, F18)</f>
        <v>0</v>
      </c>
      <c r="D8" s="15">
        <f>IF(OR(C31=5,B4=0), 0, F19)</f>
        <v>0</v>
      </c>
      <c r="E8" s="16">
        <f>IF(OR(C31=5,B4=0), 0, F20)</f>
        <v>0</v>
      </c>
      <c r="F8" s="16">
        <f>E8/2</f>
        <v>0</v>
      </c>
    </row>
    <row r="9" spans="1:6" s="7" customFormat="1" ht="16.5" customHeight="1" thickTop="1" x14ac:dyDescent="0.35">
      <c r="A9" s="94" t="s">
        <v>76</v>
      </c>
      <c r="B9" s="95"/>
      <c r="C9" s="95"/>
      <c r="D9" s="95"/>
      <c r="E9" s="95"/>
      <c r="F9" s="96"/>
    </row>
    <row r="10" spans="1:6" ht="24.75" customHeight="1" x14ac:dyDescent="0.35">
      <c r="A10" s="8" t="s">
        <v>3</v>
      </c>
      <c r="B10" s="7"/>
      <c r="C10" s="9" t="s">
        <v>4</v>
      </c>
      <c r="D10" s="10" t="s">
        <v>5</v>
      </c>
      <c r="E10" s="11" t="s">
        <v>6</v>
      </c>
      <c r="F10" s="11" t="s">
        <v>7</v>
      </c>
    </row>
    <row r="11" spans="1:6" ht="24.75" customHeight="1" thickBot="1" x14ac:dyDescent="0.4">
      <c r="A11" s="12" t="s">
        <v>8</v>
      </c>
      <c r="B11" s="72" t="str">
        <f>IF(B41=1, "Benecard EHP", "Benecard")</f>
        <v>Benecard</v>
      </c>
      <c r="C11" s="14">
        <f>IF(B41=1,C8,IF(OR(B4=0,D31=5), 0, F25))</f>
        <v>0</v>
      </c>
      <c r="D11" s="15">
        <f>IF(OR(D31=5,B4=0), 0, F26)</f>
        <v>0</v>
      </c>
      <c r="E11" s="16">
        <f>IF(OR(D31=5,B4=0), 0, F27)</f>
        <v>0</v>
      </c>
      <c r="F11" s="16">
        <f>E11/2</f>
        <v>0</v>
      </c>
    </row>
    <row r="12" spans="1:6" ht="19" thickTop="1" thickBot="1" x14ac:dyDescent="0.45">
      <c r="A12" s="97" t="s">
        <v>9</v>
      </c>
      <c r="B12" s="98"/>
      <c r="C12" s="98"/>
      <c r="D12" s="98"/>
      <c r="E12" s="99"/>
      <c r="F12" s="17">
        <f>F8+F11</f>
        <v>0</v>
      </c>
    </row>
    <row r="13" spans="1:6" ht="38.25" customHeight="1" thickTop="1" x14ac:dyDescent="0.35">
      <c r="A13" s="18"/>
      <c r="B13" s="19" t="s">
        <v>10</v>
      </c>
    </row>
    <row r="14" spans="1:6" ht="29.25" customHeight="1" x14ac:dyDescent="0.35"/>
    <row r="15" spans="1:6" s="20" customFormat="1" x14ac:dyDescent="0.35"/>
    <row r="16" spans="1:6" s="20" customFormat="1" hidden="1" x14ac:dyDescent="0.35">
      <c r="F16" s="21"/>
    </row>
    <row r="17" spans="1:25" s="20" customFormat="1" hidden="1" x14ac:dyDescent="0.35">
      <c r="A17" s="22" t="s">
        <v>11</v>
      </c>
      <c r="D17" s="21" t="s">
        <v>12</v>
      </c>
      <c r="E17" s="23">
        <f>IF(B41=1, A19+C41, B19+C41)</f>
        <v>700</v>
      </c>
      <c r="F17" s="24" t="s">
        <v>13</v>
      </c>
    </row>
    <row r="18" spans="1:25" s="20" customFormat="1" ht="16" hidden="1" thickBot="1" x14ac:dyDescent="0.4">
      <c r="A18" s="25" t="s">
        <v>14</v>
      </c>
      <c r="B18" s="25" t="s">
        <v>15</v>
      </c>
      <c r="D18" s="26" t="s">
        <v>16</v>
      </c>
      <c r="E18" s="27">
        <f>IF(C31=1,3, IF(C31=2, 7, IF(C31=3, 11, 15)))</f>
        <v>15</v>
      </c>
      <c r="F18" s="27" t="e">
        <f>VLOOKUP(E17,A49:R224,E18,FALSE)</f>
        <v>#N/A</v>
      </c>
    </row>
    <row r="19" spans="1:25" s="20" customFormat="1" hidden="1" x14ac:dyDescent="0.35">
      <c r="A19" s="70" t="b">
        <f>IF(B4=0, FALSE,IF(B4&lt;=40000,1,IF(B4&lt;=50000,2,IF(B4&lt;=60000,3,IF(B4&lt;=70000,4,IF(B4&lt;=80000,5,IF(B4&lt;=90000,6,IF(B4&lt;=100000,7, 8))))))))</f>
        <v>0</v>
      </c>
      <c r="B19" s="71" t="b">
        <f>IF(B4=0, FALSE, IF(B4&lt;=19999,1,IF(B4&lt;=24999,2,IF(B4&lt;=29999,3,IF(B4&lt;=34999,4,IF(B4&lt;=39999,5,IF(B4&lt;=44999,6,IF(B4&lt;=49999,7,IF(B4&lt;=54999,8,IF(B4&lt;=59999,9,IF(B4&lt;=64999,10,IF(B4&lt;=69999,11,IF(B4&lt;=74999,12,IF(B4&lt;=79999,13,IF(B4&lt;=84999,14,IF(B4&lt;=89999,15,IF(B4&lt;=94999,16,IF(B4&lt;=99999,17,IF(B4&lt;=104999,18,IF(B4&lt;=109999,19, 20))))))))))))))))))))</f>
        <v>0</v>
      </c>
      <c r="D19" s="26" t="s">
        <v>17</v>
      </c>
      <c r="E19" s="27">
        <f>E18+1</f>
        <v>16</v>
      </c>
      <c r="F19" s="27" t="e">
        <f>IF(B41=1, "Salary Based", VLOOKUP(E17,A62:R237,E19,FALSE))</f>
        <v>#N/A</v>
      </c>
    </row>
    <row r="20" spans="1:25" s="20" customFormat="1" hidden="1" x14ac:dyDescent="0.35">
      <c r="A20" s="30" t="s">
        <v>75</v>
      </c>
      <c r="B20" s="27">
        <f>IF(B4&gt;125000, 125000, B4)</f>
        <v>0</v>
      </c>
      <c r="D20" s="26" t="s">
        <v>18</v>
      </c>
      <c r="E20" s="27">
        <f>IF(B25=1, E18+2, E18+3)</f>
        <v>17</v>
      </c>
      <c r="F20" s="27" t="e">
        <f>IF(B41=1,(F18*B4)/C25,VLOOKUP(E17,A62:R237,E20,FALSE))</f>
        <v>#N/A</v>
      </c>
    </row>
    <row r="21" spans="1:25" s="20" customFormat="1" hidden="1" x14ac:dyDescent="0.35">
      <c r="A21" s="22"/>
      <c r="D21" s="26"/>
    </row>
    <row r="22" spans="1:25" s="20" customFormat="1" ht="15.5" hidden="1" x14ac:dyDescent="0.35">
      <c r="A22" s="22"/>
      <c r="D22" s="28"/>
      <c r="O22" s="29"/>
      <c r="X22" s="29"/>
      <c r="Y22" s="29"/>
    </row>
    <row r="23" spans="1:25" s="20" customFormat="1" hidden="1" x14ac:dyDescent="0.35">
      <c r="A23" s="22" t="s">
        <v>19</v>
      </c>
    </row>
    <row r="24" spans="1:25" s="20" customFormat="1" ht="15.5" hidden="1" x14ac:dyDescent="0.35">
      <c r="A24" s="25" t="s">
        <v>1</v>
      </c>
      <c r="B24" s="25" t="s">
        <v>20</v>
      </c>
      <c r="C24" s="23" t="s">
        <v>74</v>
      </c>
      <c r="D24" s="21" t="s">
        <v>78</v>
      </c>
      <c r="E24" s="23">
        <f>IF(B41=1, A19+C47, B19+C47)</f>
        <v>900</v>
      </c>
      <c r="F24" s="24" t="s">
        <v>13</v>
      </c>
    </row>
    <row r="25" spans="1:25" s="20" customFormat="1" ht="15.5" hidden="1" x14ac:dyDescent="0.35">
      <c r="A25" s="25" t="s">
        <v>21</v>
      </c>
      <c r="B25" s="25">
        <v>1</v>
      </c>
      <c r="C25" s="27">
        <f>IF(B25=1, 10, 12)</f>
        <v>10</v>
      </c>
      <c r="D25" s="26" t="s">
        <v>16</v>
      </c>
      <c r="E25" s="27">
        <f>IF(D31=1,3, IF(D31=2, 7, IF(D31=3, 11, 15)))</f>
        <v>15</v>
      </c>
      <c r="F25" s="27" t="e">
        <f>VLOOKUP(E17,A49:R224,E25,FALSE)</f>
        <v>#N/A</v>
      </c>
    </row>
    <row r="26" spans="1:25" s="20" customFormat="1" hidden="1" x14ac:dyDescent="0.35">
      <c r="A26" s="30" t="s">
        <v>22</v>
      </c>
      <c r="B26" s="22"/>
      <c r="D26" s="26" t="s">
        <v>17</v>
      </c>
      <c r="E26" s="27">
        <f>E25+1</f>
        <v>16</v>
      </c>
      <c r="F26" s="27" t="e">
        <f>IF(B41=1, "Salary Based", VLOOKUP(E24,A62:R237,E26,FALSE))</f>
        <v>#N/A</v>
      </c>
    </row>
    <row r="27" spans="1:25" s="20" customFormat="1" hidden="1" x14ac:dyDescent="0.35">
      <c r="D27" s="26" t="s">
        <v>18</v>
      </c>
      <c r="E27" s="27">
        <f>IF(B25=1, E25+2, E25+3)</f>
        <v>17</v>
      </c>
      <c r="F27" s="27" t="e">
        <f>IF(B41=1,0,VLOOKUP(E24,A62:R237,E27,FALSE))</f>
        <v>#N/A</v>
      </c>
    </row>
    <row r="28" spans="1:25" s="20" customFormat="1" hidden="1" x14ac:dyDescent="0.35"/>
    <row r="29" spans="1:25" s="20" customFormat="1" hidden="1" x14ac:dyDescent="0.35">
      <c r="A29" s="22" t="s">
        <v>82</v>
      </c>
      <c r="B29" s="22" t="s">
        <v>82</v>
      </c>
    </row>
    <row r="30" spans="1:25" s="20" customFormat="1" ht="15.5" hidden="1" x14ac:dyDescent="0.35">
      <c r="A30" s="25" t="s">
        <v>23</v>
      </c>
      <c r="B30" s="25" t="s">
        <v>23</v>
      </c>
      <c r="C30" s="31" t="s">
        <v>24</v>
      </c>
      <c r="D30" s="23" t="s">
        <v>79</v>
      </c>
    </row>
    <row r="31" spans="1:25" s="20" customFormat="1" hidden="1" x14ac:dyDescent="0.35">
      <c r="A31" s="30" t="s">
        <v>25</v>
      </c>
      <c r="B31" s="30" t="str">
        <f>IF(B41=1,"Same as Medical","Single")</f>
        <v>Single</v>
      </c>
      <c r="C31" s="27">
        <v>4</v>
      </c>
      <c r="D31" s="27">
        <v>4</v>
      </c>
    </row>
    <row r="32" spans="1:25" s="20" customFormat="1" hidden="1" x14ac:dyDescent="0.35">
      <c r="A32" s="30" t="s">
        <v>26</v>
      </c>
      <c r="B32" s="30" t="str">
        <f>IF(B41=1, "Same as Medical", "Husband/Wife")</f>
        <v>Husband/Wife</v>
      </c>
    </row>
    <row r="33" spans="1:3" s="20" customFormat="1" ht="15.5" hidden="1" x14ac:dyDescent="0.35">
      <c r="A33" s="25" t="s">
        <v>27</v>
      </c>
      <c r="B33" s="25" t="str">
        <f>IF(B41=1,"Same as Medical", "Parent/Child")</f>
        <v>Parent/Child</v>
      </c>
      <c r="C33" s="29"/>
    </row>
    <row r="34" spans="1:3" s="20" customFormat="1" hidden="1" x14ac:dyDescent="0.35">
      <c r="A34" s="30" t="s">
        <v>28</v>
      </c>
      <c r="B34" s="30" t="str">
        <f>IF(B41=1, "Same as Medical", "Family")</f>
        <v>Family</v>
      </c>
    </row>
    <row r="35" spans="1:3" s="20" customFormat="1" hidden="1" x14ac:dyDescent="0.35">
      <c r="A35" s="30" t="s">
        <v>77</v>
      </c>
      <c r="B35" s="30" t="str">
        <f>IF(B41=1, "Same as Medical","Waive")</f>
        <v>Waive</v>
      </c>
    </row>
    <row r="36" spans="1:3" s="20" customFormat="1" hidden="1" x14ac:dyDescent="0.35"/>
    <row r="37" spans="1:3" s="20" customFormat="1" hidden="1" x14ac:dyDescent="0.35"/>
    <row r="38" spans="1:3" s="20" customFormat="1" hidden="1" x14ac:dyDescent="0.35"/>
    <row r="39" spans="1:3" s="20" customFormat="1" hidden="1" x14ac:dyDescent="0.35">
      <c r="A39" s="22" t="s">
        <v>29</v>
      </c>
    </row>
    <row r="40" spans="1:3" s="20" customFormat="1" ht="15.5" hidden="1" x14ac:dyDescent="0.35">
      <c r="A40" s="25" t="s">
        <v>30</v>
      </c>
      <c r="B40" s="31" t="s">
        <v>31</v>
      </c>
      <c r="C40" s="73" t="s">
        <v>80</v>
      </c>
    </row>
    <row r="41" spans="1:3" s="20" customFormat="1" hidden="1" x14ac:dyDescent="0.35">
      <c r="A41" s="30" t="s">
        <v>84</v>
      </c>
      <c r="B41" s="27">
        <v>7</v>
      </c>
      <c r="C41" s="27">
        <f>B41*100</f>
        <v>700</v>
      </c>
    </row>
    <row r="42" spans="1:3" s="20" customFormat="1" hidden="1" x14ac:dyDescent="0.35">
      <c r="A42" s="30" t="s">
        <v>85</v>
      </c>
      <c r="B42" s="69"/>
      <c r="C42" s="76"/>
    </row>
    <row r="43" spans="1:3" s="20" customFormat="1" hidden="1" x14ac:dyDescent="0.35">
      <c r="A43" s="30" t="s">
        <v>94</v>
      </c>
      <c r="B43" s="69"/>
      <c r="C43" s="69"/>
    </row>
    <row r="44" spans="1:3" s="20" customFormat="1" hidden="1" x14ac:dyDescent="0.35">
      <c r="A44" s="30" t="s">
        <v>86</v>
      </c>
      <c r="B44" s="69"/>
      <c r="C44" s="69"/>
    </row>
    <row r="45" spans="1:3" s="20" customFormat="1" hidden="1" x14ac:dyDescent="0.35">
      <c r="A45" s="30" t="s">
        <v>87</v>
      </c>
      <c r="B45" s="69"/>
      <c r="C45" s="69"/>
    </row>
    <row r="46" spans="1:3" s="20" customFormat="1" hidden="1" x14ac:dyDescent="0.35">
      <c r="A46" s="30" t="s">
        <v>88</v>
      </c>
      <c r="B46" s="74"/>
      <c r="C46" s="23" t="s">
        <v>80</v>
      </c>
    </row>
    <row r="47" spans="1:3" s="20" customFormat="1" hidden="1" x14ac:dyDescent="0.35">
      <c r="A47" s="30" t="s">
        <v>89</v>
      </c>
      <c r="B47" s="69"/>
      <c r="C47" s="27">
        <f>IF(B41=1, 100, 900)</f>
        <v>900</v>
      </c>
    </row>
    <row r="48" spans="1:3" s="20" customFormat="1" hidden="1" x14ac:dyDescent="0.35"/>
    <row r="49" spans="1:18" s="20" customFormat="1" ht="15" hidden="1" thickBot="1" x14ac:dyDescent="0.4"/>
    <row r="50" spans="1:18" ht="16" hidden="1" thickBot="1" x14ac:dyDescent="0.4">
      <c r="A50" s="32"/>
      <c r="B50" s="33" t="s">
        <v>32</v>
      </c>
      <c r="C50" s="84" t="s">
        <v>33</v>
      </c>
      <c r="D50" s="85"/>
      <c r="E50" s="85"/>
      <c r="F50" s="86"/>
      <c r="G50" s="84" t="s">
        <v>34</v>
      </c>
      <c r="H50" s="85"/>
      <c r="I50" s="85"/>
      <c r="J50" s="86"/>
      <c r="K50" s="84" t="s">
        <v>35</v>
      </c>
      <c r="L50" s="87"/>
      <c r="M50" s="87"/>
      <c r="N50" s="88"/>
      <c r="O50" s="84" t="s">
        <v>36</v>
      </c>
      <c r="P50" s="89"/>
      <c r="Q50" s="89"/>
      <c r="R50" s="90"/>
    </row>
    <row r="51" spans="1:18" ht="26.5" hidden="1" thickBot="1" x14ac:dyDescent="0.4">
      <c r="A51" s="32" t="s">
        <v>37</v>
      </c>
      <c r="B51" s="34" t="s">
        <v>38</v>
      </c>
      <c r="C51" s="35" t="s">
        <v>39</v>
      </c>
      <c r="D51" s="36" t="s">
        <v>40</v>
      </c>
      <c r="E51" s="37" t="s">
        <v>41</v>
      </c>
      <c r="F51" s="37" t="s">
        <v>42</v>
      </c>
      <c r="G51" s="35" t="s">
        <v>39</v>
      </c>
      <c r="H51" s="36" t="s">
        <v>40</v>
      </c>
      <c r="I51" s="37" t="s">
        <v>41</v>
      </c>
      <c r="J51" s="37" t="s">
        <v>42</v>
      </c>
      <c r="K51" s="35" t="s">
        <v>39</v>
      </c>
      <c r="L51" s="36" t="s">
        <v>40</v>
      </c>
      <c r="M51" s="37" t="s">
        <v>41</v>
      </c>
      <c r="N51" s="37" t="s">
        <v>42</v>
      </c>
      <c r="O51" s="35" t="s">
        <v>39</v>
      </c>
      <c r="P51" s="38" t="s">
        <v>40</v>
      </c>
      <c r="Q51" s="37" t="s">
        <v>41</v>
      </c>
      <c r="R51" s="39" t="s">
        <v>42</v>
      </c>
    </row>
    <row r="52" spans="1:18" ht="13.5" hidden="1" customHeight="1" x14ac:dyDescent="0.35">
      <c r="A52" s="40">
        <v>101</v>
      </c>
      <c r="B52" s="41" t="s">
        <v>43</v>
      </c>
      <c r="C52" s="42">
        <v>1.7000000000000001E-2</v>
      </c>
      <c r="D52" s="43" t="s">
        <v>44</v>
      </c>
      <c r="E52" s="43" t="s">
        <v>44</v>
      </c>
      <c r="F52" s="44" t="s">
        <v>44</v>
      </c>
      <c r="G52" s="42">
        <v>2.8000000000000001E-2</v>
      </c>
      <c r="H52" s="43" t="s">
        <v>44</v>
      </c>
      <c r="I52" s="43" t="s">
        <v>44</v>
      </c>
      <c r="J52" s="44" t="s">
        <v>44</v>
      </c>
      <c r="K52" s="45">
        <v>2.1999999999999999E-2</v>
      </c>
      <c r="L52" s="43" t="s">
        <v>44</v>
      </c>
      <c r="M52" s="43" t="s">
        <v>44</v>
      </c>
      <c r="N52" s="44" t="s">
        <v>44</v>
      </c>
      <c r="O52" s="46">
        <v>3.3000000000000002E-2</v>
      </c>
      <c r="P52" s="47" t="s">
        <v>44</v>
      </c>
      <c r="Q52" s="43" t="s">
        <v>44</v>
      </c>
      <c r="R52" s="44" t="s">
        <v>44</v>
      </c>
    </row>
    <row r="53" spans="1:18" ht="13.5" hidden="1" customHeight="1" x14ac:dyDescent="0.35">
      <c r="A53" s="40">
        <v>102</v>
      </c>
      <c r="B53" s="48" t="s">
        <v>45</v>
      </c>
      <c r="C53" s="49">
        <v>1.9E-2</v>
      </c>
      <c r="D53" s="43" t="s">
        <v>44</v>
      </c>
      <c r="E53" s="43" t="s">
        <v>44</v>
      </c>
      <c r="F53" s="44" t="s">
        <v>44</v>
      </c>
      <c r="G53" s="49">
        <v>3.3000000000000002E-2</v>
      </c>
      <c r="H53" s="43" t="s">
        <v>44</v>
      </c>
      <c r="I53" s="43" t="s">
        <v>44</v>
      </c>
      <c r="J53" s="44" t="s">
        <v>44</v>
      </c>
      <c r="K53" s="50">
        <v>2.5000000000000001E-2</v>
      </c>
      <c r="L53" s="43" t="s">
        <v>44</v>
      </c>
      <c r="M53" s="43" t="s">
        <v>44</v>
      </c>
      <c r="N53" s="44" t="s">
        <v>44</v>
      </c>
      <c r="O53" s="51">
        <v>3.9E-2</v>
      </c>
      <c r="P53" s="47" t="s">
        <v>44</v>
      </c>
      <c r="Q53" s="43" t="s">
        <v>44</v>
      </c>
      <c r="R53" s="44" t="s">
        <v>44</v>
      </c>
    </row>
    <row r="54" spans="1:18" ht="13.5" hidden="1" customHeight="1" x14ac:dyDescent="0.35">
      <c r="A54" s="40">
        <v>103</v>
      </c>
      <c r="B54" s="48" t="s">
        <v>46</v>
      </c>
      <c r="C54" s="49">
        <v>2.1999999999999999E-2</v>
      </c>
      <c r="D54" s="43" t="s">
        <v>44</v>
      </c>
      <c r="E54" s="43" t="s">
        <v>44</v>
      </c>
      <c r="F54" s="44" t="s">
        <v>44</v>
      </c>
      <c r="G54" s="49">
        <v>3.9E-2</v>
      </c>
      <c r="H54" s="43" t="s">
        <v>44</v>
      </c>
      <c r="I54" s="43" t="s">
        <v>44</v>
      </c>
      <c r="J54" s="44" t="s">
        <v>44</v>
      </c>
      <c r="K54" s="50">
        <v>2.8000000000000001E-2</v>
      </c>
      <c r="L54" s="43" t="s">
        <v>44</v>
      </c>
      <c r="M54" s="43" t="s">
        <v>44</v>
      </c>
      <c r="N54" s="44" t="s">
        <v>44</v>
      </c>
      <c r="O54" s="51">
        <v>4.3999999999999997E-2</v>
      </c>
      <c r="P54" s="47" t="s">
        <v>44</v>
      </c>
      <c r="Q54" s="43" t="s">
        <v>44</v>
      </c>
      <c r="R54" s="44" t="s">
        <v>44</v>
      </c>
    </row>
    <row r="55" spans="1:18" hidden="1" x14ac:dyDescent="0.35">
      <c r="A55" s="40">
        <v>104</v>
      </c>
      <c r="B55" s="48" t="s">
        <v>47</v>
      </c>
      <c r="C55" s="49">
        <v>2.5000000000000001E-2</v>
      </c>
      <c r="D55" s="43" t="s">
        <v>44</v>
      </c>
      <c r="E55" s="43" t="s">
        <v>44</v>
      </c>
      <c r="F55" s="44" t="s">
        <v>44</v>
      </c>
      <c r="G55" s="49">
        <v>4.3999999999999997E-2</v>
      </c>
      <c r="H55" s="43" t="s">
        <v>44</v>
      </c>
      <c r="I55" s="43" t="s">
        <v>44</v>
      </c>
      <c r="J55" s="44" t="s">
        <v>44</v>
      </c>
      <c r="K55" s="50">
        <v>0.03</v>
      </c>
      <c r="L55" s="43" t="s">
        <v>44</v>
      </c>
      <c r="M55" s="43" t="s">
        <v>44</v>
      </c>
      <c r="N55" s="44" t="s">
        <v>44</v>
      </c>
      <c r="O55" s="51">
        <v>0.05</v>
      </c>
      <c r="P55" s="47" t="s">
        <v>44</v>
      </c>
      <c r="Q55" s="43" t="s">
        <v>44</v>
      </c>
      <c r="R55" s="44" t="s">
        <v>44</v>
      </c>
    </row>
    <row r="56" spans="1:18" ht="13.5" hidden="1" customHeight="1" x14ac:dyDescent="0.35">
      <c r="A56" s="40">
        <v>105</v>
      </c>
      <c r="B56" s="48" t="s">
        <v>48</v>
      </c>
      <c r="C56" s="49">
        <v>2.8000000000000001E-2</v>
      </c>
      <c r="D56" s="43" t="s">
        <v>44</v>
      </c>
      <c r="E56" s="43" t="s">
        <v>44</v>
      </c>
      <c r="F56" s="44" t="s">
        <v>44</v>
      </c>
      <c r="G56" s="49">
        <v>0.05</v>
      </c>
      <c r="H56" s="43" t="s">
        <v>44</v>
      </c>
      <c r="I56" s="43" t="s">
        <v>44</v>
      </c>
      <c r="J56" s="44" t="s">
        <v>44</v>
      </c>
      <c r="K56" s="50">
        <v>3.3000000000000002E-2</v>
      </c>
      <c r="L56" s="43" t="s">
        <v>44</v>
      </c>
      <c r="M56" s="43" t="s">
        <v>44</v>
      </c>
      <c r="N56" s="44" t="s">
        <v>44</v>
      </c>
      <c r="O56" s="51">
        <v>5.5E-2</v>
      </c>
      <c r="P56" s="47" t="s">
        <v>44</v>
      </c>
      <c r="Q56" s="43" t="s">
        <v>44</v>
      </c>
      <c r="R56" s="44" t="s">
        <v>44</v>
      </c>
    </row>
    <row r="57" spans="1:18" ht="13.5" hidden="1" customHeight="1" x14ac:dyDescent="0.35">
      <c r="A57" s="40">
        <v>106</v>
      </c>
      <c r="B57" s="48" t="s">
        <v>49</v>
      </c>
      <c r="C57" s="49">
        <v>0.03</v>
      </c>
      <c r="D57" s="43" t="s">
        <v>44</v>
      </c>
      <c r="E57" s="43" t="s">
        <v>44</v>
      </c>
      <c r="F57" s="44" t="s">
        <v>44</v>
      </c>
      <c r="G57" s="49">
        <v>5.5E-2</v>
      </c>
      <c r="H57" s="43" t="s">
        <v>44</v>
      </c>
      <c r="I57" s="43" t="s">
        <v>44</v>
      </c>
      <c r="J57" s="44" t="s">
        <v>44</v>
      </c>
      <c r="K57" s="50">
        <v>3.5999999999999997E-2</v>
      </c>
      <c r="L57" s="43" t="s">
        <v>44</v>
      </c>
      <c r="M57" s="43" t="s">
        <v>44</v>
      </c>
      <c r="N57" s="44" t="s">
        <v>44</v>
      </c>
      <c r="O57" s="51">
        <v>0.06</v>
      </c>
      <c r="P57" s="47" t="s">
        <v>44</v>
      </c>
      <c r="Q57" s="43" t="s">
        <v>44</v>
      </c>
      <c r="R57" s="44" t="s">
        <v>44</v>
      </c>
    </row>
    <row r="58" spans="1:18" ht="13.5" hidden="1" customHeight="1" x14ac:dyDescent="0.35">
      <c r="A58" s="40">
        <v>107</v>
      </c>
      <c r="B58" s="48" t="s">
        <v>50</v>
      </c>
      <c r="C58" s="49">
        <v>3.3000000000000002E-2</v>
      </c>
      <c r="D58" s="43" t="s">
        <v>44</v>
      </c>
      <c r="E58" s="43" t="s">
        <v>44</v>
      </c>
      <c r="F58" s="44" t="s">
        <v>44</v>
      </c>
      <c r="G58" s="49">
        <v>0.06</v>
      </c>
      <c r="H58" s="43" t="s">
        <v>44</v>
      </c>
      <c r="I58" s="43" t="s">
        <v>44</v>
      </c>
      <c r="J58" s="44" t="s">
        <v>44</v>
      </c>
      <c r="K58" s="50">
        <v>3.9E-2</v>
      </c>
      <c r="L58" s="43" t="s">
        <v>44</v>
      </c>
      <c r="M58" s="43" t="s">
        <v>44</v>
      </c>
      <c r="N58" s="44" t="s">
        <v>44</v>
      </c>
      <c r="O58" s="51">
        <v>6.6000000000000003E-2</v>
      </c>
      <c r="P58" s="47" t="s">
        <v>44</v>
      </c>
      <c r="Q58" s="43" t="s">
        <v>44</v>
      </c>
      <c r="R58" s="44" t="s">
        <v>44</v>
      </c>
    </row>
    <row r="59" spans="1:18" ht="15" hidden="1" thickBot="1" x14ac:dyDescent="0.4">
      <c r="A59" s="40">
        <v>108</v>
      </c>
      <c r="B59" s="52" t="s">
        <v>51</v>
      </c>
      <c r="C59" s="53">
        <v>3.5999999999999997E-2</v>
      </c>
      <c r="D59" s="43" t="s">
        <v>44</v>
      </c>
      <c r="E59" s="43" t="s">
        <v>44</v>
      </c>
      <c r="F59" s="44" t="s">
        <v>44</v>
      </c>
      <c r="G59" s="53">
        <v>6.6000000000000003E-2</v>
      </c>
      <c r="H59" s="43" t="s">
        <v>44</v>
      </c>
      <c r="I59" s="43" t="s">
        <v>44</v>
      </c>
      <c r="J59" s="44" t="s">
        <v>44</v>
      </c>
      <c r="K59" s="54">
        <v>4.3999999999999997E-2</v>
      </c>
      <c r="L59" s="43" t="s">
        <v>44</v>
      </c>
      <c r="M59" s="43" t="s">
        <v>44</v>
      </c>
      <c r="N59" s="44" t="s">
        <v>44</v>
      </c>
      <c r="O59" s="55">
        <v>7.1999999999999995E-2</v>
      </c>
      <c r="P59" s="47" t="s">
        <v>44</v>
      </c>
      <c r="Q59" s="43" t="s">
        <v>44</v>
      </c>
      <c r="R59" s="44" t="s">
        <v>44</v>
      </c>
    </row>
    <row r="60" spans="1:18" ht="15" hidden="1" thickBot="1" x14ac:dyDescent="0.4"/>
    <row r="61" spans="1:18" ht="16" hidden="1" thickBot="1" x14ac:dyDescent="0.4">
      <c r="A61" s="32"/>
      <c r="B61" s="56" t="s">
        <v>90</v>
      </c>
      <c r="C61" s="84" t="s">
        <v>33</v>
      </c>
      <c r="D61" s="85"/>
      <c r="E61" s="85"/>
      <c r="F61" s="86"/>
      <c r="G61" s="84" t="s">
        <v>34</v>
      </c>
      <c r="H61" s="85"/>
      <c r="I61" s="85"/>
      <c r="J61" s="86"/>
      <c r="K61" s="84" t="s">
        <v>35</v>
      </c>
      <c r="L61" s="87"/>
      <c r="M61" s="87"/>
      <c r="N61" s="88"/>
      <c r="O61" s="84" t="s">
        <v>36</v>
      </c>
      <c r="P61" s="89"/>
      <c r="Q61" s="89"/>
      <c r="R61" s="90"/>
    </row>
    <row r="62" spans="1:18" ht="26.5" hidden="1" thickBot="1" x14ac:dyDescent="0.4">
      <c r="A62" s="32" t="s">
        <v>37</v>
      </c>
      <c r="B62" s="57" t="s">
        <v>38</v>
      </c>
      <c r="C62" s="35" t="s">
        <v>39</v>
      </c>
      <c r="D62" s="36" t="s">
        <v>40</v>
      </c>
      <c r="E62" s="37" t="s">
        <v>41</v>
      </c>
      <c r="F62" s="37" t="s">
        <v>42</v>
      </c>
      <c r="G62" s="35" t="s">
        <v>39</v>
      </c>
      <c r="H62" s="36" t="s">
        <v>40</v>
      </c>
      <c r="I62" s="37" t="s">
        <v>41</v>
      </c>
      <c r="J62" s="37" t="s">
        <v>42</v>
      </c>
      <c r="K62" s="35" t="s">
        <v>39</v>
      </c>
      <c r="L62" s="36" t="s">
        <v>40</v>
      </c>
      <c r="M62" s="37" t="s">
        <v>41</v>
      </c>
      <c r="N62" s="37" t="s">
        <v>42</v>
      </c>
      <c r="O62" s="35" t="s">
        <v>39</v>
      </c>
      <c r="P62" s="38" t="s">
        <v>40</v>
      </c>
      <c r="Q62" s="37" t="s">
        <v>41</v>
      </c>
      <c r="R62" s="39" t="s">
        <v>42</v>
      </c>
    </row>
    <row r="63" spans="1:18" ht="13.5" hidden="1" customHeight="1" x14ac:dyDescent="0.35">
      <c r="A63" s="40">
        <v>201</v>
      </c>
      <c r="B63" s="58" t="s">
        <v>52</v>
      </c>
      <c r="C63" s="59">
        <v>4.4999999999999998E-2</v>
      </c>
      <c r="D63" s="43">
        <v>721.32</v>
      </c>
      <c r="E63" s="43">
        <f>F63*(12/10)</f>
        <v>38.951280000000004</v>
      </c>
      <c r="F63" s="44">
        <f>C63*D63</f>
        <v>32.459400000000002</v>
      </c>
      <c r="G63" s="59">
        <v>3.5000000000000003E-2</v>
      </c>
      <c r="H63" s="43">
        <v>1442.63</v>
      </c>
      <c r="I63" s="43">
        <f>J63*(12/10)</f>
        <v>60.590460000000007</v>
      </c>
      <c r="J63" s="44">
        <f>G63*H63</f>
        <v>50.492050000000006</v>
      </c>
      <c r="K63" s="59">
        <v>3.5000000000000003E-2</v>
      </c>
      <c r="L63" s="43">
        <v>1341.99</v>
      </c>
      <c r="M63" s="43">
        <f>N63*(12/10)</f>
        <v>56.363579999999999</v>
      </c>
      <c r="N63" s="44">
        <f>K63*L63</f>
        <v>46.969650000000001</v>
      </c>
      <c r="O63" s="59">
        <v>0.03</v>
      </c>
      <c r="P63" s="47">
        <v>2063.0700000000002</v>
      </c>
      <c r="Q63" s="43">
        <f>R63*(12/10)</f>
        <v>74.270519999999991</v>
      </c>
      <c r="R63" s="44">
        <f>O63*P63</f>
        <v>61.892099999999999</v>
      </c>
    </row>
    <row r="64" spans="1:18" ht="13.5" hidden="1" customHeight="1" x14ac:dyDescent="0.35">
      <c r="A64" s="40">
        <v>202</v>
      </c>
      <c r="B64" s="60" t="s">
        <v>53</v>
      </c>
      <c r="C64" s="61">
        <v>5.5E-2</v>
      </c>
      <c r="D64" s="43">
        <v>721.32</v>
      </c>
      <c r="E64" s="43">
        <f t="shared" ref="E64:E82" si="0">F64*(12/10)</f>
        <v>47.607120000000002</v>
      </c>
      <c r="F64" s="44">
        <f t="shared" ref="F64:F82" si="1">C64*D64</f>
        <v>39.672600000000003</v>
      </c>
      <c r="G64" s="61">
        <v>3.5000000000000003E-2</v>
      </c>
      <c r="H64" s="43">
        <v>1442.63</v>
      </c>
      <c r="I64" s="43">
        <f t="shared" ref="I64:I82" si="2">J64*(12/10)</f>
        <v>60.590460000000007</v>
      </c>
      <c r="J64" s="44">
        <f t="shared" ref="J64:J82" si="3">G64*H64</f>
        <v>50.492050000000006</v>
      </c>
      <c r="K64" s="61">
        <v>3.5000000000000003E-2</v>
      </c>
      <c r="L64" s="43">
        <v>1341.99</v>
      </c>
      <c r="M64" s="43">
        <f t="shared" ref="M64:M82" si="4">N64*(12/10)</f>
        <v>56.363579999999999</v>
      </c>
      <c r="N64" s="44">
        <f t="shared" ref="N64:N82" si="5">K64*L64</f>
        <v>46.969650000000001</v>
      </c>
      <c r="O64" s="61">
        <v>0.03</v>
      </c>
      <c r="P64" s="47">
        <v>2063.0700000000002</v>
      </c>
      <c r="Q64" s="43">
        <f t="shared" ref="Q64:Q82" si="6">R64*(12/10)</f>
        <v>74.270519999999991</v>
      </c>
      <c r="R64" s="44">
        <f t="shared" ref="R64:R82" si="7">O64*P64</f>
        <v>61.892099999999999</v>
      </c>
    </row>
    <row r="65" spans="1:18" ht="13.5" hidden="1" customHeight="1" x14ac:dyDescent="0.35">
      <c r="A65" s="40">
        <v>203</v>
      </c>
      <c r="B65" s="60" t="s">
        <v>54</v>
      </c>
      <c r="C65" s="61">
        <v>7.4999999999999997E-2</v>
      </c>
      <c r="D65" s="43">
        <v>721.32</v>
      </c>
      <c r="E65" s="43">
        <f t="shared" si="0"/>
        <v>64.918800000000005</v>
      </c>
      <c r="F65" s="44">
        <f t="shared" si="1"/>
        <v>54.099000000000004</v>
      </c>
      <c r="G65" s="61">
        <v>4.4999999999999998E-2</v>
      </c>
      <c r="H65" s="43">
        <v>1442.63</v>
      </c>
      <c r="I65" s="43">
        <f t="shared" si="2"/>
        <v>77.902020000000007</v>
      </c>
      <c r="J65" s="44">
        <f t="shared" si="3"/>
        <v>64.918350000000004</v>
      </c>
      <c r="K65" s="61">
        <v>4.4999999999999998E-2</v>
      </c>
      <c r="L65" s="43">
        <v>1341.99</v>
      </c>
      <c r="M65" s="43">
        <f t="shared" si="4"/>
        <v>72.467460000000003</v>
      </c>
      <c r="N65" s="44">
        <f t="shared" si="5"/>
        <v>60.38955</v>
      </c>
      <c r="O65" s="61">
        <v>0.04</v>
      </c>
      <c r="P65" s="47">
        <v>2063.0700000000002</v>
      </c>
      <c r="Q65" s="43">
        <f t="shared" si="6"/>
        <v>99.027360000000002</v>
      </c>
      <c r="R65" s="44">
        <f t="shared" si="7"/>
        <v>82.522800000000004</v>
      </c>
    </row>
    <row r="66" spans="1:18" hidden="1" x14ac:dyDescent="0.35">
      <c r="A66" s="40">
        <v>204</v>
      </c>
      <c r="B66" s="60" t="s">
        <v>55</v>
      </c>
      <c r="C66" s="61">
        <v>0.1</v>
      </c>
      <c r="D66" s="43">
        <v>721.32</v>
      </c>
      <c r="E66" s="43">
        <f t="shared" si="0"/>
        <v>86.558400000000006</v>
      </c>
      <c r="F66" s="44">
        <f t="shared" si="1"/>
        <v>72.132000000000005</v>
      </c>
      <c r="G66" s="61">
        <v>0.06</v>
      </c>
      <c r="H66" s="43">
        <v>1442.63</v>
      </c>
      <c r="I66" s="43">
        <f t="shared" si="2"/>
        <v>103.86936</v>
      </c>
      <c r="J66" s="44">
        <f t="shared" si="3"/>
        <v>86.5578</v>
      </c>
      <c r="K66" s="61">
        <v>0.06</v>
      </c>
      <c r="L66" s="43">
        <v>1341.99</v>
      </c>
      <c r="M66" s="43">
        <f t="shared" si="4"/>
        <v>96.623280000000008</v>
      </c>
      <c r="N66" s="44">
        <f t="shared" si="5"/>
        <v>80.519400000000005</v>
      </c>
      <c r="O66" s="61">
        <v>0.05</v>
      </c>
      <c r="P66" s="47">
        <v>2063.0700000000002</v>
      </c>
      <c r="Q66" s="43">
        <f t="shared" si="6"/>
        <v>123.7842</v>
      </c>
      <c r="R66" s="44">
        <f t="shared" si="7"/>
        <v>103.15350000000001</v>
      </c>
    </row>
    <row r="67" spans="1:18" ht="13.5" hidden="1" customHeight="1" x14ac:dyDescent="0.35">
      <c r="A67" s="40">
        <v>205</v>
      </c>
      <c r="B67" s="60" t="s">
        <v>56</v>
      </c>
      <c r="C67" s="61">
        <v>0.11</v>
      </c>
      <c r="D67" s="43">
        <v>721.32</v>
      </c>
      <c r="E67" s="43">
        <f t="shared" si="0"/>
        <v>95.214240000000004</v>
      </c>
      <c r="F67" s="44">
        <f t="shared" si="1"/>
        <v>79.345200000000006</v>
      </c>
      <c r="G67" s="61">
        <v>7.0000000000000007E-2</v>
      </c>
      <c r="H67" s="43">
        <v>1442.63</v>
      </c>
      <c r="I67" s="43">
        <f t="shared" si="2"/>
        <v>121.18092000000001</v>
      </c>
      <c r="J67" s="44">
        <f t="shared" si="3"/>
        <v>100.98410000000001</v>
      </c>
      <c r="K67" s="61">
        <v>7.0000000000000007E-2</v>
      </c>
      <c r="L67" s="43">
        <v>1341.99</v>
      </c>
      <c r="M67" s="43">
        <f t="shared" si="4"/>
        <v>112.72716</v>
      </c>
      <c r="N67" s="44">
        <f t="shared" si="5"/>
        <v>93.939300000000003</v>
      </c>
      <c r="O67" s="61">
        <v>0.06</v>
      </c>
      <c r="P67" s="47">
        <v>2063.0700000000002</v>
      </c>
      <c r="Q67" s="43">
        <f t="shared" si="6"/>
        <v>148.54103999999998</v>
      </c>
      <c r="R67" s="44">
        <f t="shared" si="7"/>
        <v>123.7842</v>
      </c>
    </row>
    <row r="68" spans="1:18" ht="13.5" hidden="1" customHeight="1" x14ac:dyDescent="0.35">
      <c r="A68" s="40">
        <v>206</v>
      </c>
      <c r="B68" s="60" t="s">
        <v>57</v>
      </c>
      <c r="C68" s="61">
        <v>0.12</v>
      </c>
      <c r="D68" s="43">
        <v>721.32</v>
      </c>
      <c r="E68" s="43">
        <f t="shared" si="0"/>
        <v>103.87008</v>
      </c>
      <c r="F68" s="44">
        <f t="shared" si="1"/>
        <v>86.558400000000006</v>
      </c>
      <c r="G68" s="61">
        <v>0.08</v>
      </c>
      <c r="H68" s="43">
        <v>1442.63</v>
      </c>
      <c r="I68" s="43">
        <f t="shared" si="2"/>
        <v>138.49248</v>
      </c>
      <c r="J68" s="44">
        <f t="shared" si="3"/>
        <v>115.41040000000001</v>
      </c>
      <c r="K68" s="61">
        <v>0.08</v>
      </c>
      <c r="L68" s="43">
        <v>1341.99</v>
      </c>
      <c r="M68" s="43">
        <f t="shared" si="4"/>
        <v>128.83104</v>
      </c>
      <c r="N68" s="44">
        <f t="shared" si="5"/>
        <v>107.3592</v>
      </c>
      <c r="O68" s="61">
        <v>7.0000000000000007E-2</v>
      </c>
      <c r="P68" s="47">
        <v>2063.0700000000002</v>
      </c>
      <c r="Q68" s="43">
        <f t="shared" si="6"/>
        <v>173.29788000000002</v>
      </c>
      <c r="R68" s="44">
        <f t="shared" si="7"/>
        <v>144.41490000000002</v>
      </c>
    </row>
    <row r="69" spans="1:18" ht="13.5" hidden="1" customHeight="1" x14ac:dyDescent="0.35">
      <c r="A69" s="40">
        <v>207</v>
      </c>
      <c r="B69" s="60" t="s">
        <v>58</v>
      </c>
      <c r="C69" s="61">
        <v>0.14000000000000001</v>
      </c>
      <c r="D69" s="43">
        <v>721.32</v>
      </c>
      <c r="E69" s="43">
        <f t="shared" si="0"/>
        <v>121.18176000000003</v>
      </c>
      <c r="F69" s="44">
        <f t="shared" si="1"/>
        <v>100.98480000000002</v>
      </c>
      <c r="G69" s="61">
        <v>0.1</v>
      </c>
      <c r="H69" s="43">
        <v>1442.63</v>
      </c>
      <c r="I69" s="43">
        <f t="shared" si="2"/>
        <v>173.1156</v>
      </c>
      <c r="J69" s="44">
        <f t="shared" si="3"/>
        <v>144.26300000000001</v>
      </c>
      <c r="K69" s="61">
        <v>0.1</v>
      </c>
      <c r="L69" s="43">
        <v>1341.99</v>
      </c>
      <c r="M69" s="43">
        <f t="shared" si="4"/>
        <v>161.03880000000001</v>
      </c>
      <c r="N69" s="44">
        <f t="shared" si="5"/>
        <v>134.19900000000001</v>
      </c>
      <c r="O69" s="61">
        <v>0.09</v>
      </c>
      <c r="P69" s="47">
        <v>2063.0700000000002</v>
      </c>
      <c r="Q69" s="43">
        <f t="shared" si="6"/>
        <v>222.81155999999999</v>
      </c>
      <c r="R69" s="44">
        <f t="shared" si="7"/>
        <v>185.6763</v>
      </c>
    </row>
    <row r="70" spans="1:18" hidden="1" x14ac:dyDescent="0.35">
      <c r="A70" s="40">
        <v>208</v>
      </c>
      <c r="B70" s="60" t="s">
        <v>59</v>
      </c>
      <c r="C70" s="61">
        <v>0.2</v>
      </c>
      <c r="D70" s="43">
        <v>721.32</v>
      </c>
      <c r="E70" s="43">
        <f t="shared" si="0"/>
        <v>173.11680000000001</v>
      </c>
      <c r="F70" s="44">
        <f t="shared" si="1"/>
        <v>144.26400000000001</v>
      </c>
      <c r="G70" s="61">
        <v>0.15</v>
      </c>
      <c r="H70" s="43">
        <v>1442.63</v>
      </c>
      <c r="I70" s="43">
        <f t="shared" si="2"/>
        <v>259.67340000000002</v>
      </c>
      <c r="J70" s="44">
        <f t="shared" si="3"/>
        <v>216.39450000000002</v>
      </c>
      <c r="K70" s="61">
        <v>0.15</v>
      </c>
      <c r="L70" s="43">
        <v>1341.99</v>
      </c>
      <c r="M70" s="43">
        <f t="shared" si="4"/>
        <v>241.55819999999997</v>
      </c>
      <c r="N70" s="44">
        <f t="shared" si="5"/>
        <v>201.29849999999999</v>
      </c>
      <c r="O70" s="61">
        <v>0.12</v>
      </c>
      <c r="P70" s="47">
        <v>2063.0700000000002</v>
      </c>
      <c r="Q70" s="43">
        <f t="shared" si="6"/>
        <v>297.08207999999996</v>
      </c>
      <c r="R70" s="44">
        <f t="shared" si="7"/>
        <v>247.5684</v>
      </c>
    </row>
    <row r="71" spans="1:18" hidden="1" x14ac:dyDescent="0.35">
      <c r="A71" s="40">
        <v>209</v>
      </c>
      <c r="B71" s="60" t="s">
        <v>60</v>
      </c>
      <c r="C71" s="61">
        <v>0.23</v>
      </c>
      <c r="D71" s="43">
        <v>721.32</v>
      </c>
      <c r="E71" s="43">
        <f t="shared" si="0"/>
        <v>199.08432000000002</v>
      </c>
      <c r="F71" s="44">
        <f t="shared" si="1"/>
        <v>165.90360000000001</v>
      </c>
      <c r="G71" s="61">
        <v>0.17</v>
      </c>
      <c r="H71" s="43">
        <v>1442.63</v>
      </c>
      <c r="I71" s="43">
        <f t="shared" si="2"/>
        <v>294.29652000000004</v>
      </c>
      <c r="J71" s="44">
        <f t="shared" si="3"/>
        <v>245.24710000000005</v>
      </c>
      <c r="K71" s="61">
        <v>0.17</v>
      </c>
      <c r="L71" s="43">
        <v>1341.99</v>
      </c>
      <c r="M71" s="43">
        <f t="shared" si="4"/>
        <v>273.76596000000001</v>
      </c>
      <c r="N71" s="44">
        <f t="shared" si="5"/>
        <v>228.13830000000002</v>
      </c>
      <c r="O71" s="61">
        <v>0.14000000000000001</v>
      </c>
      <c r="P71" s="47">
        <v>2063.0700000000002</v>
      </c>
      <c r="Q71" s="43">
        <f t="shared" si="6"/>
        <v>346.59576000000004</v>
      </c>
      <c r="R71" s="44">
        <f t="shared" si="7"/>
        <v>288.82980000000003</v>
      </c>
    </row>
    <row r="72" spans="1:18" hidden="1" x14ac:dyDescent="0.35">
      <c r="A72" s="40">
        <v>210</v>
      </c>
      <c r="B72" s="60" t="s">
        <v>61</v>
      </c>
      <c r="C72" s="61">
        <v>0.27</v>
      </c>
      <c r="D72" s="43">
        <v>721.32</v>
      </c>
      <c r="E72" s="43">
        <f t="shared" si="0"/>
        <v>233.70768000000001</v>
      </c>
      <c r="F72" s="44">
        <f t="shared" si="1"/>
        <v>194.75640000000001</v>
      </c>
      <c r="G72" s="61">
        <v>0.21</v>
      </c>
      <c r="H72" s="43">
        <v>1442.63</v>
      </c>
      <c r="I72" s="43">
        <f t="shared" si="2"/>
        <v>363.54276000000004</v>
      </c>
      <c r="J72" s="44">
        <f t="shared" si="3"/>
        <v>302.95230000000004</v>
      </c>
      <c r="K72" s="61">
        <v>0.21</v>
      </c>
      <c r="L72" s="43">
        <v>1341.99</v>
      </c>
      <c r="M72" s="43">
        <f t="shared" si="4"/>
        <v>338.18148000000002</v>
      </c>
      <c r="N72" s="44">
        <f t="shared" si="5"/>
        <v>281.81790000000001</v>
      </c>
      <c r="O72" s="61">
        <v>0.17</v>
      </c>
      <c r="P72" s="47">
        <v>2063.0700000000002</v>
      </c>
      <c r="Q72" s="43">
        <f t="shared" si="6"/>
        <v>420.86628000000007</v>
      </c>
      <c r="R72" s="44">
        <f t="shared" si="7"/>
        <v>350.72190000000006</v>
      </c>
    </row>
    <row r="73" spans="1:18" hidden="1" x14ac:dyDescent="0.35">
      <c r="A73" s="40">
        <v>211</v>
      </c>
      <c r="B73" s="60" t="s">
        <v>62</v>
      </c>
      <c r="C73" s="61">
        <v>0.28999999999999998</v>
      </c>
      <c r="D73" s="43">
        <v>721.32</v>
      </c>
      <c r="E73" s="43">
        <f t="shared" si="0"/>
        <v>251.01935999999998</v>
      </c>
      <c r="F73" s="44">
        <f t="shared" si="1"/>
        <v>209.18279999999999</v>
      </c>
      <c r="G73" s="61">
        <v>0.23</v>
      </c>
      <c r="H73" s="43">
        <v>1442.63</v>
      </c>
      <c r="I73" s="43">
        <f t="shared" si="2"/>
        <v>398.16588000000002</v>
      </c>
      <c r="J73" s="44">
        <f t="shared" si="3"/>
        <v>331.80490000000003</v>
      </c>
      <c r="K73" s="61">
        <v>0.23</v>
      </c>
      <c r="L73" s="43">
        <v>1341.99</v>
      </c>
      <c r="M73" s="43">
        <f t="shared" si="4"/>
        <v>370.38924000000003</v>
      </c>
      <c r="N73" s="44">
        <f t="shared" si="5"/>
        <v>308.65770000000003</v>
      </c>
      <c r="O73" s="61">
        <v>0.19</v>
      </c>
      <c r="P73" s="47">
        <v>2063.0700000000002</v>
      </c>
      <c r="Q73" s="43">
        <f t="shared" si="6"/>
        <v>470.37996000000004</v>
      </c>
      <c r="R73" s="44">
        <f t="shared" si="7"/>
        <v>391.98330000000004</v>
      </c>
    </row>
    <row r="74" spans="1:18" hidden="1" x14ac:dyDescent="0.35">
      <c r="A74" s="40">
        <v>212</v>
      </c>
      <c r="B74" s="60" t="s">
        <v>63</v>
      </c>
      <c r="C74" s="61">
        <v>0.32</v>
      </c>
      <c r="D74" s="43">
        <v>721.32</v>
      </c>
      <c r="E74" s="43">
        <f t="shared" si="0"/>
        <v>276.98687999999999</v>
      </c>
      <c r="F74" s="44">
        <f t="shared" si="1"/>
        <v>230.82240000000002</v>
      </c>
      <c r="G74" s="61">
        <v>0.26</v>
      </c>
      <c r="H74" s="43">
        <v>1442.63</v>
      </c>
      <c r="I74" s="43">
        <f t="shared" si="2"/>
        <v>450.10056000000003</v>
      </c>
      <c r="J74" s="44">
        <f t="shared" si="3"/>
        <v>375.08380000000005</v>
      </c>
      <c r="K74" s="61">
        <v>0.26</v>
      </c>
      <c r="L74" s="43">
        <v>1341.99</v>
      </c>
      <c r="M74" s="43">
        <f t="shared" si="4"/>
        <v>418.70087999999998</v>
      </c>
      <c r="N74" s="44">
        <f t="shared" si="5"/>
        <v>348.91739999999999</v>
      </c>
      <c r="O74" s="61">
        <v>0.22</v>
      </c>
      <c r="P74" s="47">
        <v>2063.0700000000002</v>
      </c>
      <c r="Q74" s="43">
        <f t="shared" si="6"/>
        <v>544.65048000000002</v>
      </c>
      <c r="R74" s="44">
        <f t="shared" si="7"/>
        <v>453.87540000000001</v>
      </c>
    </row>
    <row r="75" spans="1:18" hidden="1" x14ac:dyDescent="0.35">
      <c r="A75" s="40">
        <v>213</v>
      </c>
      <c r="B75" s="60" t="s">
        <v>64</v>
      </c>
      <c r="C75" s="61">
        <v>0.33</v>
      </c>
      <c r="D75" s="43">
        <v>721.32</v>
      </c>
      <c r="E75" s="43">
        <f t="shared" si="0"/>
        <v>285.64272</v>
      </c>
      <c r="F75" s="44">
        <f t="shared" si="1"/>
        <v>238.03560000000002</v>
      </c>
      <c r="G75" s="61">
        <v>0.27</v>
      </c>
      <c r="H75" s="43">
        <v>1442.63</v>
      </c>
      <c r="I75" s="43">
        <f t="shared" si="2"/>
        <v>467.41212000000007</v>
      </c>
      <c r="J75" s="44">
        <f t="shared" si="3"/>
        <v>389.51010000000008</v>
      </c>
      <c r="K75" s="61">
        <v>0.27</v>
      </c>
      <c r="L75" s="43">
        <v>1341.99</v>
      </c>
      <c r="M75" s="43">
        <f t="shared" si="4"/>
        <v>434.80476000000004</v>
      </c>
      <c r="N75" s="44">
        <f t="shared" si="5"/>
        <v>362.33730000000003</v>
      </c>
      <c r="O75" s="61">
        <v>0.23</v>
      </c>
      <c r="P75" s="47">
        <v>2063.0700000000002</v>
      </c>
      <c r="Q75" s="43">
        <f t="shared" si="6"/>
        <v>569.40732000000003</v>
      </c>
      <c r="R75" s="44">
        <f t="shared" si="7"/>
        <v>474.50610000000006</v>
      </c>
    </row>
    <row r="76" spans="1:18" hidden="1" x14ac:dyDescent="0.35">
      <c r="A76" s="40">
        <v>214</v>
      </c>
      <c r="B76" s="60" t="s">
        <v>65</v>
      </c>
      <c r="C76" s="61">
        <v>0.34</v>
      </c>
      <c r="D76" s="43">
        <v>721.32</v>
      </c>
      <c r="E76" s="43">
        <f t="shared" si="0"/>
        <v>294.29856000000007</v>
      </c>
      <c r="F76" s="44">
        <f t="shared" si="1"/>
        <v>245.24880000000005</v>
      </c>
      <c r="G76" s="61">
        <v>0.28000000000000003</v>
      </c>
      <c r="H76" s="43">
        <v>1442.63</v>
      </c>
      <c r="I76" s="43">
        <f t="shared" si="2"/>
        <v>484.72368000000006</v>
      </c>
      <c r="J76" s="44">
        <f t="shared" si="3"/>
        <v>403.93640000000005</v>
      </c>
      <c r="K76" s="61">
        <v>0.28000000000000003</v>
      </c>
      <c r="L76" s="43">
        <v>1341.99</v>
      </c>
      <c r="M76" s="43">
        <f t="shared" si="4"/>
        <v>450.90863999999999</v>
      </c>
      <c r="N76" s="44">
        <f t="shared" si="5"/>
        <v>375.75720000000001</v>
      </c>
      <c r="O76" s="61">
        <v>0.24</v>
      </c>
      <c r="P76" s="47">
        <v>2063.0700000000002</v>
      </c>
      <c r="Q76" s="43">
        <f t="shared" si="6"/>
        <v>594.16415999999992</v>
      </c>
      <c r="R76" s="44">
        <f t="shared" si="7"/>
        <v>495.13679999999999</v>
      </c>
    </row>
    <row r="77" spans="1:18" hidden="1" x14ac:dyDescent="0.35">
      <c r="A77" s="40">
        <v>215</v>
      </c>
      <c r="B77" s="60" t="s">
        <v>66</v>
      </c>
      <c r="C77" s="61">
        <v>0.34</v>
      </c>
      <c r="D77" s="43">
        <v>721.32</v>
      </c>
      <c r="E77" s="43">
        <f t="shared" si="0"/>
        <v>294.29856000000007</v>
      </c>
      <c r="F77" s="44">
        <f t="shared" si="1"/>
        <v>245.24880000000005</v>
      </c>
      <c r="G77" s="61">
        <v>0.3</v>
      </c>
      <c r="H77" s="43">
        <v>1442.63</v>
      </c>
      <c r="I77" s="43">
        <f t="shared" si="2"/>
        <v>519.34680000000003</v>
      </c>
      <c r="J77" s="44">
        <f t="shared" si="3"/>
        <v>432.78900000000004</v>
      </c>
      <c r="K77" s="61">
        <v>0.3</v>
      </c>
      <c r="L77" s="43">
        <v>1341.99</v>
      </c>
      <c r="M77" s="43">
        <f t="shared" si="4"/>
        <v>483.11639999999994</v>
      </c>
      <c r="N77" s="44">
        <f t="shared" si="5"/>
        <v>402.59699999999998</v>
      </c>
      <c r="O77" s="61">
        <v>0.26</v>
      </c>
      <c r="P77" s="47">
        <v>2063.0700000000002</v>
      </c>
      <c r="Q77" s="43">
        <f t="shared" si="6"/>
        <v>643.67784000000006</v>
      </c>
      <c r="R77" s="44">
        <f t="shared" si="7"/>
        <v>536.39820000000009</v>
      </c>
    </row>
    <row r="78" spans="1:18" hidden="1" x14ac:dyDescent="0.35">
      <c r="A78" s="40">
        <v>216</v>
      </c>
      <c r="B78" s="62" t="s">
        <v>67</v>
      </c>
      <c r="C78" s="61">
        <v>0.34</v>
      </c>
      <c r="D78" s="43">
        <v>721.32</v>
      </c>
      <c r="E78" s="43">
        <f t="shared" si="0"/>
        <v>294.29856000000007</v>
      </c>
      <c r="F78" s="44">
        <f t="shared" si="1"/>
        <v>245.24880000000005</v>
      </c>
      <c r="G78" s="61">
        <v>0.3</v>
      </c>
      <c r="H78" s="43">
        <v>1442.63</v>
      </c>
      <c r="I78" s="43">
        <f t="shared" si="2"/>
        <v>519.34680000000003</v>
      </c>
      <c r="J78" s="44">
        <f t="shared" si="3"/>
        <v>432.78900000000004</v>
      </c>
      <c r="K78" s="61">
        <v>0.3</v>
      </c>
      <c r="L78" s="43">
        <v>1341.99</v>
      </c>
      <c r="M78" s="43">
        <f t="shared" si="4"/>
        <v>483.11639999999994</v>
      </c>
      <c r="N78" s="44">
        <f t="shared" si="5"/>
        <v>402.59699999999998</v>
      </c>
      <c r="O78" s="61">
        <v>0.28000000000000003</v>
      </c>
      <c r="P78" s="47">
        <v>2063.0700000000002</v>
      </c>
      <c r="Q78" s="43">
        <f t="shared" si="6"/>
        <v>693.19152000000008</v>
      </c>
      <c r="R78" s="44">
        <f t="shared" si="7"/>
        <v>577.65960000000007</v>
      </c>
    </row>
    <row r="79" spans="1:18" hidden="1" x14ac:dyDescent="0.35">
      <c r="A79" s="40">
        <v>217</v>
      </c>
      <c r="B79" s="60" t="s">
        <v>68</v>
      </c>
      <c r="C79" s="61">
        <v>0.35</v>
      </c>
      <c r="D79" s="43">
        <v>721.32</v>
      </c>
      <c r="E79" s="43">
        <f t="shared" si="0"/>
        <v>302.95439999999996</v>
      </c>
      <c r="F79" s="44">
        <f t="shared" si="1"/>
        <v>252.46199999999999</v>
      </c>
      <c r="G79" s="61">
        <v>0.3</v>
      </c>
      <c r="H79" s="43">
        <v>1442.63</v>
      </c>
      <c r="I79" s="43">
        <f t="shared" si="2"/>
        <v>519.34680000000003</v>
      </c>
      <c r="J79" s="44">
        <f t="shared" si="3"/>
        <v>432.78900000000004</v>
      </c>
      <c r="K79" s="61">
        <v>0.3</v>
      </c>
      <c r="L79" s="43">
        <v>1341.99</v>
      </c>
      <c r="M79" s="43">
        <f t="shared" si="4"/>
        <v>483.11639999999994</v>
      </c>
      <c r="N79" s="44">
        <f t="shared" si="5"/>
        <v>402.59699999999998</v>
      </c>
      <c r="O79" s="61">
        <v>0.28999999999999998</v>
      </c>
      <c r="P79" s="47">
        <v>2063.0700000000002</v>
      </c>
      <c r="Q79" s="43">
        <f t="shared" si="6"/>
        <v>717.94835999999998</v>
      </c>
      <c r="R79" s="44">
        <f t="shared" si="7"/>
        <v>598.2903</v>
      </c>
    </row>
    <row r="80" spans="1:18" hidden="1" x14ac:dyDescent="0.35">
      <c r="A80" s="40">
        <v>218</v>
      </c>
      <c r="B80" s="60" t="s">
        <v>69</v>
      </c>
      <c r="C80" s="61">
        <v>0.35</v>
      </c>
      <c r="D80" s="43">
        <v>721.32</v>
      </c>
      <c r="E80" s="43">
        <f t="shared" si="0"/>
        <v>302.95439999999996</v>
      </c>
      <c r="F80" s="44">
        <f t="shared" si="1"/>
        <v>252.46199999999999</v>
      </c>
      <c r="G80" s="61">
        <v>0.35</v>
      </c>
      <c r="H80" s="43">
        <v>1442.63</v>
      </c>
      <c r="I80" s="43">
        <f t="shared" si="2"/>
        <v>605.90459999999996</v>
      </c>
      <c r="J80" s="44">
        <f t="shared" si="3"/>
        <v>504.9205</v>
      </c>
      <c r="K80" s="61">
        <v>0.35</v>
      </c>
      <c r="L80" s="43">
        <v>1341.99</v>
      </c>
      <c r="M80" s="43">
        <f t="shared" si="4"/>
        <v>563.6357999999999</v>
      </c>
      <c r="N80" s="44">
        <f t="shared" si="5"/>
        <v>469.69649999999996</v>
      </c>
      <c r="O80" s="61">
        <v>0.32</v>
      </c>
      <c r="P80" s="47">
        <v>2063.0700000000002</v>
      </c>
      <c r="Q80" s="43">
        <f t="shared" si="6"/>
        <v>792.21888000000001</v>
      </c>
      <c r="R80" s="44">
        <f t="shared" si="7"/>
        <v>660.18240000000003</v>
      </c>
    </row>
    <row r="81" spans="1:18" hidden="1" x14ac:dyDescent="0.35">
      <c r="A81" s="40">
        <v>219</v>
      </c>
      <c r="B81" s="60" t="s">
        <v>70</v>
      </c>
      <c r="C81" s="61">
        <v>0.35</v>
      </c>
      <c r="D81" s="43">
        <v>721.32</v>
      </c>
      <c r="E81" s="43">
        <f t="shared" si="0"/>
        <v>302.95439999999996</v>
      </c>
      <c r="F81" s="44">
        <f t="shared" si="1"/>
        <v>252.46199999999999</v>
      </c>
      <c r="G81" s="61">
        <v>0.35</v>
      </c>
      <c r="H81" s="43">
        <v>1442.63</v>
      </c>
      <c r="I81" s="43">
        <f t="shared" si="2"/>
        <v>605.90459999999996</v>
      </c>
      <c r="J81" s="44">
        <f t="shared" si="3"/>
        <v>504.9205</v>
      </c>
      <c r="K81" s="61">
        <v>0.35</v>
      </c>
      <c r="L81" s="43">
        <v>1341.99</v>
      </c>
      <c r="M81" s="43">
        <f t="shared" si="4"/>
        <v>563.6357999999999</v>
      </c>
      <c r="N81" s="44">
        <f t="shared" si="5"/>
        <v>469.69649999999996</v>
      </c>
      <c r="O81" s="61">
        <v>0.32</v>
      </c>
      <c r="P81" s="47">
        <v>2063.0700000000002</v>
      </c>
      <c r="Q81" s="43">
        <f t="shared" si="6"/>
        <v>792.21888000000001</v>
      </c>
      <c r="R81" s="44">
        <f t="shared" si="7"/>
        <v>660.18240000000003</v>
      </c>
    </row>
    <row r="82" spans="1:18" ht="15" hidden="1" thickBot="1" x14ac:dyDescent="0.4">
      <c r="A82" s="40">
        <v>220</v>
      </c>
      <c r="B82" s="63" t="s">
        <v>71</v>
      </c>
      <c r="C82" s="64">
        <v>0.35</v>
      </c>
      <c r="D82" s="43">
        <v>721.32</v>
      </c>
      <c r="E82" s="43">
        <f t="shared" si="0"/>
        <v>302.95439999999996</v>
      </c>
      <c r="F82" s="44">
        <f t="shared" si="1"/>
        <v>252.46199999999999</v>
      </c>
      <c r="G82" s="64">
        <v>0.35</v>
      </c>
      <c r="H82" s="43">
        <v>1442.63</v>
      </c>
      <c r="I82" s="43">
        <f t="shared" si="2"/>
        <v>605.90459999999996</v>
      </c>
      <c r="J82" s="44">
        <f t="shared" si="3"/>
        <v>504.9205</v>
      </c>
      <c r="K82" s="64">
        <v>0.35</v>
      </c>
      <c r="L82" s="43">
        <v>1341.99</v>
      </c>
      <c r="M82" s="43">
        <f t="shared" si="4"/>
        <v>563.6357999999999</v>
      </c>
      <c r="N82" s="44">
        <f t="shared" si="5"/>
        <v>469.69649999999996</v>
      </c>
      <c r="O82" s="64">
        <v>0.35</v>
      </c>
      <c r="P82" s="47">
        <v>2063.0700000000002</v>
      </c>
      <c r="Q82" s="43">
        <f t="shared" si="6"/>
        <v>866.48940000000005</v>
      </c>
      <c r="R82" s="44">
        <f t="shared" si="7"/>
        <v>722.07450000000006</v>
      </c>
    </row>
    <row r="83" spans="1:18" hidden="1" x14ac:dyDescent="0.35"/>
    <row r="84" spans="1:18" hidden="1" x14ac:dyDescent="0.35"/>
    <row r="85" spans="1:18" ht="15" hidden="1" thickBot="1" x14ac:dyDescent="0.4"/>
    <row r="86" spans="1:18" ht="16" hidden="1" thickBot="1" x14ac:dyDescent="0.4">
      <c r="B86" s="77">
        <v>10</v>
      </c>
      <c r="C86" s="84" t="s">
        <v>25</v>
      </c>
      <c r="D86" s="85"/>
      <c r="E86" s="85"/>
      <c r="F86" s="86"/>
      <c r="G86" s="84" t="s">
        <v>72</v>
      </c>
      <c r="H86" s="85"/>
      <c r="I86" s="85"/>
      <c r="J86" s="86"/>
      <c r="K86" s="84" t="s">
        <v>73</v>
      </c>
      <c r="L86" s="87"/>
      <c r="M86" s="87"/>
      <c r="N86" s="88"/>
      <c r="O86" s="84" t="s">
        <v>28</v>
      </c>
      <c r="P86" s="89"/>
      <c r="Q86" s="89"/>
      <c r="R86" s="90"/>
    </row>
    <row r="87" spans="1:18" ht="26.5" hidden="1" thickBot="1" x14ac:dyDescent="0.4">
      <c r="A87" s="32" t="s">
        <v>37</v>
      </c>
      <c r="B87" s="57" t="s">
        <v>38</v>
      </c>
      <c r="C87" s="35" t="s">
        <v>39</v>
      </c>
      <c r="D87" s="36" t="s">
        <v>40</v>
      </c>
      <c r="E87" s="37" t="s">
        <v>41</v>
      </c>
      <c r="F87" s="37" t="s">
        <v>42</v>
      </c>
      <c r="G87" s="35" t="s">
        <v>39</v>
      </c>
      <c r="H87" s="36" t="s">
        <v>40</v>
      </c>
      <c r="I87" s="37" t="s">
        <v>41</v>
      </c>
      <c r="J87" s="37" t="s">
        <v>42</v>
      </c>
      <c r="K87" s="35" t="s">
        <v>39</v>
      </c>
      <c r="L87" s="36" t="s">
        <v>40</v>
      </c>
      <c r="M87" s="37" t="s">
        <v>41</v>
      </c>
      <c r="N87" s="37" t="s">
        <v>42</v>
      </c>
      <c r="O87" s="35" t="s">
        <v>39</v>
      </c>
      <c r="P87" s="38" t="s">
        <v>40</v>
      </c>
      <c r="Q87" s="37" t="s">
        <v>41</v>
      </c>
      <c r="R87" s="39" t="s">
        <v>42</v>
      </c>
    </row>
    <row r="88" spans="1:18" hidden="1" x14ac:dyDescent="0.35">
      <c r="A88" s="40">
        <v>301</v>
      </c>
      <c r="B88" s="65" t="s">
        <v>52</v>
      </c>
      <c r="C88" s="59">
        <v>4.4999999999999998E-2</v>
      </c>
      <c r="D88" s="43">
        <v>810.48</v>
      </c>
      <c r="E88" s="43">
        <f>F88*(12/10)</f>
        <v>88.39116000000007</v>
      </c>
      <c r="F88" s="44">
        <f>(C88*D111)+(D88-D111)</f>
        <v>73.659300000000059</v>
      </c>
      <c r="G88" s="59">
        <v>3.5000000000000003E-2</v>
      </c>
      <c r="H88" s="43">
        <v>1623.96</v>
      </c>
      <c r="I88" s="43">
        <f>J88*(12/10)</f>
        <v>161.88852000000011</v>
      </c>
      <c r="J88" s="44">
        <f>(G88*H111)+(H88-H111)</f>
        <v>134.9071000000001</v>
      </c>
      <c r="K88" s="59">
        <v>3.5000000000000003E-2</v>
      </c>
      <c r="L88" s="43">
        <v>1507.84</v>
      </c>
      <c r="M88" s="43">
        <f>N88*(12/10)</f>
        <v>147.60851999999997</v>
      </c>
      <c r="N88" s="44">
        <f>(K88*L111)+(L88-L111)</f>
        <v>123.00709999999998</v>
      </c>
      <c r="O88" s="59">
        <v>0.03</v>
      </c>
      <c r="P88" s="47">
        <v>2318.08</v>
      </c>
      <c r="Q88" s="43">
        <f>R88*(12/10)</f>
        <v>213.10883999999982</v>
      </c>
      <c r="R88" s="44">
        <f>(O88*P111)+(P88-P111)</f>
        <v>177.59069999999986</v>
      </c>
    </row>
    <row r="89" spans="1:18" hidden="1" x14ac:dyDescent="0.35">
      <c r="A89" s="40">
        <v>302</v>
      </c>
      <c r="B89" s="66" t="s">
        <v>53</v>
      </c>
      <c r="C89" s="61">
        <v>5.5E-2</v>
      </c>
      <c r="D89" s="43">
        <v>810.48</v>
      </c>
      <c r="E89" s="43">
        <f t="shared" ref="E89:E107" si="8">F89*(12/10)</f>
        <v>97.649640000000048</v>
      </c>
      <c r="F89" s="44">
        <f t="shared" ref="F89:F107" si="9">(C89*D112)+(D89-D112)</f>
        <v>81.374700000000047</v>
      </c>
      <c r="G89" s="61">
        <v>3.5000000000000003E-2</v>
      </c>
      <c r="H89" s="43">
        <v>1623.96</v>
      </c>
      <c r="I89" s="43">
        <f t="shared" ref="I89:I107" si="10">J89*(12/10)</f>
        <v>161.88852000000011</v>
      </c>
      <c r="J89" s="44">
        <f t="shared" ref="J89:J107" si="11">(G89*H112)+(H89-H112)</f>
        <v>134.9071000000001</v>
      </c>
      <c r="K89" s="61">
        <v>3.5000000000000003E-2</v>
      </c>
      <c r="L89" s="43">
        <v>1507.84</v>
      </c>
      <c r="M89" s="43">
        <f t="shared" ref="M89:M107" si="12">N89*(12/10)</f>
        <v>147.60851999999997</v>
      </c>
      <c r="N89" s="44">
        <f t="shared" ref="N89:N107" si="13">(K89*L112)+(L89-L112)</f>
        <v>123.00709999999998</v>
      </c>
      <c r="O89" s="61">
        <v>0.03</v>
      </c>
      <c r="P89" s="47">
        <v>2318.08</v>
      </c>
      <c r="Q89" s="43">
        <f t="shared" ref="Q89:Q107" si="14">R89*(12/10)</f>
        <v>213.10883999999982</v>
      </c>
      <c r="R89" s="44">
        <f t="shared" ref="R89:R107" si="15">(O89*P112)+(P89-P112)</f>
        <v>177.59069999999986</v>
      </c>
    </row>
    <row r="90" spans="1:18" hidden="1" x14ac:dyDescent="0.35">
      <c r="A90" s="40">
        <v>303</v>
      </c>
      <c r="B90" s="66" t="s">
        <v>54</v>
      </c>
      <c r="C90" s="61">
        <v>7.4999999999999997E-2</v>
      </c>
      <c r="D90" s="43">
        <v>810.48</v>
      </c>
      <c r="E90" s="43">
        <f t="shared" si="8"/>
        <v>116.16660000000006</v>
      </c>
      <c r="F90" s="44">
        <f t="shared" si="9"/>
        <v>96.805500000000052</v>
      </c>
      <c r="G90" s="61">
        <v>4.4999999999999998E-2</v>
      </c>
      <c r="H90" s="43">
        <v>1623.96</v>
      </c>
      <c r="I90" s="43">
        <f t="shared" si="10"/>
        <v>180.40524000000011</v>
      </c>
      <c r="J90" s="44">
        <f t="shared" si="11"/>
        <v>150.3377000000001</v>
      </c>
      <c r="K90" s="61">
        <v>4.4999999999999998E-2</v>
      </c>
      <c r="L90" s="43">
        <v>1507.84</v>
      </c>
      <c r="M90" s="43">
        <f t="shared" si="12"/>
        <v>164.82923999999994</v>
      </c>
      <c r="N90" s="44">
        <f t="shared" si="13"/>
        <v>137.35769999999997</v>
      </c>
      <c r="O90" s="61">
        <v>0.04</v>
      </c>
      <c r="P90" s="47">
        <v>2318.08</v>
      </c>
      <c r="Q90" s="43">
        <f t="shared" si="14"/>
        <v>239.58911999999987</v>
      </c>
      <c r="R90" s="44">
        <f t="shared" si="15"/>
        <v>199.65759999999989</v>
      </c>
    </row>
    <row r="91" spans="1:18" hidden="1" x14ac:dyDescent="0.35">
      <c r="A91" s="40">
        <v>304</v>
      </c>
      <c r="B91" s="66" t="s">
        <v>55</v>
      </c>
      <c r="C91" s="61">
        <v>0.1</v>
      </c>
      <c r="D91" s="43">
        <v>810.48</v>
      </c>
      <c r="E91" s="43">
        <f t="shared" si="8"/>
        <v>139.31280000000007</v>
      </c>
      <c r="F91" s="44">
        <f t="shared" si="9"/>
        <v>116.09400000000005</v>
      </c>
      <c r="G91" s="61">
        <v>0.06</v>
      </c>
      <c r="H91" s="43">
        <v>1623.96</v>
      </c>
      <c r="I91" s="43">
        <f t="shared" si="10"/>
        <v>208.18032000000008</v>
      </c>
      <c r="J91" s="44">
        <f t="shared" si="11"/>
        <v>173.48360000000008</v>
      </c>
      <c r="K91" s="61">
        <v>0.06</v>
      </c>
      <c r="L91" s="43">
        <v>1507.84</v>
      </c>
      <c r="M91" s="43">
        <f t="shared" si="12"/>
        <v>190.66031999999996</v>
      </c>
      <c r="N91" s="44">
        <f t="shared" si="13"/>
        <v>158.88359999999997</v>
      </c>
      <c r="O91" s="61">
        <v>0.05</v>
      </c>
      <c r="P91" s="47">
        <v>2318.08</v>
      </c>
      <c r="Q91" s="43">
        <f t="shared" si="14"/>
        <v>266.0693999999998</v>
      </c>
      <c r="R91" s="44">
        <f t="shared" si="15"/>
        <v>221.72449999999986</v>
      </c>
    </row>
    <row r="92" spans="1:18" hidden="1" x14ac:dyDescent="0.35">
      <c r="A92" s="40">
        <v>305</v>
      </c>
      <c r="B92" s="66" t="s">
        <v>56</v>
      </c>
      <c r="C92" s="61">
        <v>0.11</v>
      </c>
      <c r="D92" s="43">
        <v>810.48</v>
      </c>
      <c r="E92" s="43">
        <f t="shared" si="8"/>
        <v>148.57128000000006</v>
      </c>
      <c r="F92" s="44">
        <f t="shared" si="9"/>
        <v>123.80940000000005</v>
      </c>
      <c r="G92" s="61">
        <v>7.0000000000000007E-2</v>
      </c>
      <c r="H92" s="43">
        <v>1623.96</v>
      </c>
      <c r="I92" s="43">
        <f t="shared" si="10"/>
        <v>226.69704000000013</v>
      </c>
      <c r="J92" s="44">
        <f t="shared" si="11"/>
        <v>188.91420000000011</v>
      </c>
      <c r="K92" s="61">
        <v>7.0000000000000007E-2</v>
      </c>
      <c r="L92" s="43">
        <v>1507.84</v>
      </c>
      <c r="M92" s="43">
        <f t="shared" si="12"/>
        <v>207.88103999999998</v>
      </c>
      <c r="N92" s="44">
        <f t="shared" si="13"/>
        <v>173.23419999999999</v>
      </c>
      <c r="O92" s="61">
        <v>0.06</v>
      </c>
      <c r="P92" s="47">
        <v>2318.08</v>
      </c>
      <c r="Q92" s="43">
        <f t="shared" si="14"/>
        <v>292.54967999999985</v>
      </c>
      <c r="R92" s="44">
        <f t="shared" si="15"/>
        <v>243.79139999999987</v>
      </c>
    </row>
    <row r="93" spans="1:18" hidden="1" x14ac:dyDescent="0.35">
      <c r="A93" s="40">
        <v>306</v>
      </c>
      <c r="B93" s="66" t="s">
        <v>57</v>
      </c>
      <c r="C93" s="61">
        <v>0.12</v>
      </c>
      <c r="D93" s="43">
        <v>810.48</v>
      </c>
      <c r="E93" s="43">
        <f t="shared" si="8"/>
        <v>157.82976000000002</v>
      </c>
      <c r="F93" s="44">
        <f t="shared" si="9"/>
        <v>131.52480000000003</v>
      </c>
      <c r="G93" s="61">
        <v>0.08</v>
      </c>
      <c r="H93" s="43">
        <v>1623.96</v>
      </c>
      <c r="I93" s="43">
        <f t="shared" si="10"/>
        <v>245.21376000000009</v>
      </c>
      <c r="J93" s="44">
        <f t="shared" si="11"/>
        <v>204.34480000000008</v>
      </c>
      <c r="K93" s="61">
        <v>0.08</v>
      </c>
      <c r="L93" s="43">
        <v>1507.84</v>
      </c>
      <c r="M93" s="43">
        <f t="shared" si="12"/>
        <v>225.10175999999996</v>
      </c>
      <c r="N93" s="44">
        <f t="shared" si="13"/>
        <v>187.58479999999997</v>
      </c>
      <c r="O93" s="61">
        <v>7.0000000000000007E-2</v>
      </c>
      <c r="P93" s="47">
        <v>2318.08</v>
      </c>
      <c r="Q93" s="43">
        <f t="shared" si="14"/>
        <v>319.02995999999985</v>
      </c>
      <c r="R93" s="44">
        <f t="shared" si="15"/>
        <v>265.85829999999987</v>
      </c>
    </row>
    <row r="94" spans="1:18" hidden="1" x14ac:dyDescent="0.35">
      <c r="A94" s="40">
        <v>307</v>
      </c>
      <c r="B94" s="66" t="s">
        <v>58</v>
      </c>
      <c r="C94" s="61">
        <v>0.14000000000000001</v>
      </c>
      <c r="D94" s="43">
        <v>810.48</v>
      </c>
      <c r="E94" s="43">
        <f t="shared" si="8"/>
        <v>176.34672000000006</v>
      </c>
      <c r="F94" s="44">
        <f t="shared" si="9"/>
        <v>146.95560000000006</v>
      </c>
      <c r="G94" s="61">
        <v>0.1</v>
      </c>
      <c r="H94" s="43">
        <v>1623.96</v>
      </c>
      <c r="I94" s="43">
        <f t="shared" si="10"/>
        <v>282.24720000000013</v>
      </c>
      <c r="J94" s="44">
        <f t="shared" si="11"/>
        <v>235.2060000000001</v>
      </c>
      <c r="K94" s="61">
        <v>0.1</v>
      </c>
      <c r="L94" s="43">
        <v>1507.84</v>
      </c>
      <c r="M94" s="43">
        <f t="shared" si="12"/>
        <v>259.54319999999996</v>
      </c>
      <c r="N94" s="44">
        <f t="shared" si="13"/>
        <v>216.28599999999997</v>
      </c>
      <c r="O94" s="61">
        <v>0.09</v>
      </c>
      <c r="P94" s="47">
        <v>2318.08</v>
      </c>
      <c r="Q94" s="43">
        <f t="shared" si="14"/>
        <v>371.99051999999983</v>
      </c>
      <c r="R94" s="44">
        <f t="shared" si="15"/>
        <v>309.99209999999988</v>
      </c>
    </row>
    <row r="95" spans="1:18" hidden="1" x14ac:dyDescent="0.35">
      <c r="A95" s="40">
        <v>308</v>
      </c>
      <c r="B95" s="66" t="s">
        <v>59</v>
      </c>
      <c r="C95" s="61">
        <v>0.2</v>
      </c>
      <c r="D95" s="43">
        <v>810.48</v>
      </c>
      <c r="E95" s="43">
        <f t="shared" si="8"/>
        <v>231.89760000000004</v>
      </c>
      <c r="F95" s="44">
        <f t="shared" si="9"/>
        <v>193.24800000000005</v>
      </c>
      <c r="G95" s="61">
        <v>0.15</v>
      </c>
      <c r="H95" s="43">
        <v>1623.96</v>
      </c>
      <c r="I95" s="43">
        <f t="shared" si="10"/>
        <v>374.83080000000001</v>
      </c>
      <c r="J95" s="44">
        <f t="shared" si="11"/>
        <v>312.35900000000004</v>
      </c>
      <c r="K95" s="61">
        <v>0.15</v>
      </c>
      <c r="L95" s="43">
        <v>1507.84</v>
      </c>
      <c r="M95" s="43">
        <f t="shared" si="12"/>
        <v>345.64679999999998</v>
      </c>
      <c r="N95" s="44">
        <f t="shared" si="13"/>
        <v>288.03899999999999</v>
      </c>
      <c r="O95" s="61">
        <v>0.12</v>
      </c>
      <c r="P95" s="47">
        <v>2318.08</v>
      </c>
      <c r="Q95" s="43">
        <f t="shared" si="14"/>
        <v>451.43135999999981</v>
      </c>
      <c r="R95" s="44">
        <f t="shared" si="15"/>
        <v>376.19279999999986</v>
      </c>
    </row>
    <row r="96" spans="1:18" hidden="1" x14ac:dyDescent="0.35">
      <c r="A96" s="40">
        <v>309</v>
      </c>
      <c r="B96" s="66" t="s">
        <v>60</v>
      </c>
      <c r="C96" s="61">
        <v>0.23</v>
      </c>
      <c r="D96" s="43">
        <v>810.48</v>
      </c>
      <c r="E96" s="43">
        <f t="shared" si="8"/>
        <v>259.67304000000001</v>
      </c>
      <c r="F96" s="44">
        <f t="shared" si="9"/>
        <v>216.39420000000004</v>
      </c>
      <c r="G96" s="61">
        <v>0.17</v>
      </c>
      <c r="H96" s="43">
        <v>1623.96</v>
      </c>
      <c r="I96" s="43">
        <f t="shared" si="10"/>
        <v>411.86424000000011</v>
      </c>
      <c r="J96" s="44">
        <f t="shared" si="11"/>
        <v>343.22020000000009</v>
      </c>
      <c r="K96" s="61">
        <v>0.17</v>
      </c>
      <c r="L96" s="43">
        <v>1507.84</v>
      </c>
      <c r="M96" s="43">
        <f t="shared" si="12"/>
        <v>380.08823999999993</v>
      </c>
      <c r="N96" s="44">
        <f t="shared" si="13"/>
        <v>316.74019999999996</v>
      </c>
      <c r="O96" s="61">
        <v>0.14000000000000001</v>
      </c>
      <c r="P96" s="47">
        <v>2318.08</v>
      </c>
      <c r="Q96" s="43">
        <f t="shared" si="14"/>
        <v>504.39191999999991</v>
      </c>
      <c r="R96" s="44">
        <f t="shared" si="15"/>
        <v>420.32659999999993</v>
      </c>
    </row>
    <row r="97" spans="1:18" hidden="1" x14ac:dyDescent="0.35">
      <c r="A97" s="40">
        <v>310</v>
      </c>
      <c r="B97" s="66" t="s">
        <v>61</v>
      </c>
      <c r="C97" s="61">
        <v>0.27</v>
      </c>
      <c r="D97" s="43">
        <v>810.48</v>
      </c>
      <c r="E97" s="43">
        <f t="shared" si="8"/>
        <v>296.70696000000004</v>
      </c>
      <c r="F97" s="44">
        <f t="shared" si="9"/>
        <v>247.25580000000005</v>
      </c>
      <c r="G97" s="61">
        <v>0.21</v>
      </c>
      <c r="H97" s="43">
        <v>1623.96</v>
      </c>
      <c r="I97" s="43">
        <f t="shared" si="10"/>
        <v>485.93112000000008</v>
      </c>
      <c r="J97" s="44">
        <f t="shared" si="11"/>
        <v>404.94260000000008</v>
      </c>
      <c r="K97" s="61">
        <v>0.21</v>
      </c>
      <c r="L97" s="43">
        <v>1507.84</v>
      </c>
      <c r="M97" s="43">
        <f t="shared" si="12"/>
        <v>448.97111999999993</v>
      </c>
      <c r="N97" s="44">
        <f t="shared" si="13"/>
        <v>374.14259999999996</v>
      </c>
      <c r="O97" s="61">
        <v>0.17</v>
      </c>
      <c r="P97" s="47">
        <v>2318.08</v>
      </c>
      <c r="Q97" s="43">
        <f t="shared" si="14"/>
        <v>583.83275999999989</v>
      </c>
      <c r="R97" s="44">
        <f t="shared" si="15"/>
        <v>486.52729999999991</v>
      </c>
    </row>
    <row r="98" spans="1:18" hidden="1" x14ac:dyDescent="0.35">
      <c r="A98" s="40">
        <v>311</v>
      </c>
      <c r="B98" s="66" t="s">
        <v>62</v>
      </c>
      <c r="C98" s="61">
        <v>0.28999999999999998</v>
      </c>
      <c r="D98" s="43">
        <v>810.48</v>
      </c>
      <c r="E98" s="43">
        <f t="shared" si="8"/>
        <v>315.22391999999996</v>
      </c>
      <c r="F98" s="44">
        <f t="shared" si="9"/>
        <v>262.6866</v>
      </c>
      <c r="G98" s="61">
        <v>0.23</v>
      </c>
      <c r="H98" s="43">
        <v>1623.96</v>
      </c>
      <c r="I98" s="43">
        <f t="shared" si="10"/>
        <v>522.96456000000012</v>
      </c>
      <c r="J98" s="44">
        <f t="shared" si="11"/>
        <v>435.80380000000008</v>
      </c>
      <c r="K98" s="61">
        <v>0.23</v>
      </c>
      <c r="L98" s="43">
        <v>1507.84</v>
      </c>
      <c r="M98" s="43">
        <f t="shared" si="12"/>
        <v>483.41255999999998</v>
      </c>
      <c r="N98" s="44">
        <f t="shared" si="13"/>
        <v>402.84379999999999</v>
      </c>
      <c r="O98" s="61">
        <v>0.19</v>
      </c>
      <c r="P98" s="47">
        <v>2318.08</v>
      </c>
      <c r="Q98" s="43">
        <f t="shared" si="14"/>
        <v>636.79331999999977</v>
      </c>
      <c r="R98" s="44">
        <f t="shared" si="15"/>
        <v>530.66109999999981</v>
      </c>
    </row>
    <row r="99" spans="1:18" hidden="1" x14ac:dyDescent="0.35">
      <c r="A99" s="40">
        <v>312</v>
      </c>
      <c r="B99" s="66" t="s">
        <v>63</v>
      </c>
      <c r="C99" s="61">
        <v>0.32</v>
      </c>
      <c r="D99" s="43">
        <v>810.48</v>
      </c>
      <c r="E99" s="43">
        <f t="shared" si="8"/>
        <v>342.99936000000002</v>
      </c>
      <c r="F99" s="44">
        <f t="shared" si="9"/>
        <v>285.83280000000002</v>
      </c>
      <c r="G99" s="61">
        <v>0.26</v>
      </c>
      <c r="H99" s="43">
        <v>1623.96</v>
      </c>
      <c r="I99" s="43">
        <f t="shared" si="10"/>
        <v>578.51472000000012</v>
      </c>
      <c r="J99" s="44">
        <f t="shared" si="11"/>
        <v>482.0956000000001</v>
      </c>
      <c r="K99" s="61">
        <v>0.26</v>
      </c>
      <c r="L99" s="43">
        <v>1507.84</v>
      </c>
      <c r="M99" s="43">
        <f t="shared" si="12"/>
        <v>535.07471999999996</v>
      </c>
      <c r="N99" s="44">
        <f t="shared" si="13"/>
        <v>445.89559999999994</v>
      </c>
      <c r="O99" s="61">
        <v>0.22</v>
      </c>
      <c r="P99" s="47">
        <v>2318.08</v>
      </c>
      <c r="Q99" s="43">
        <f t="shared" si="14"/>
        <v>716.23415999999986</v>
      </c>
      <c r="R99" s="44">
        <f t="shared" si="15"/>
        <v>596.8617999999999</v>
      </c>
    </row>
    <row r="100" spans="1:18" hidden="1" x14ac:dyDescent="0.35">
      <c r="A100" s="40">
        <v>313</v>
      </c>
      <c r="B100" s="66" t="s">
        <v>64</v>
      </c>
      <c r="C100" s="61">
        <v>0.33</v>
      </c>
      <c r="D100" s="43">
        <v>810.48</v>
      </c>
      <c r="E100" s="43">
        <f t="shared" si="8"/>
        <v>352.25784000000004</v>
      </c>
      <c r="F100" s="44">
        <f t="shared" si="9"/>
        <v>293.54820000000007</v>
      </c>
      <c r="G100" s="61">
        <v>0.27</v>
      </c>
      <c r="H100" s="43">
        <v>1623.96</v>
      </c>
      <c r="I100" s="43">
        <f t="shared" si="10"/>
        <v>597.03144000000009</v>
      </c>
      <c r="J100" s="44">
        <f t="shared" si="11"/>
        <v>497.52620000000013</v>
      </c>
      <c r="K100" s="61">
        <v>0.27</v>
      </c>
      <c r="L100" s="43">
        <v>1507.84</v>
      </c>
      <c r="M100" s="43">
        <f t="shared" si="12"/>
        <v>552.29543999999999</v>
      </c>
      <c r="N100" s="44">
        <f t="shared" si="13"/>
        <v>460.24619999999999</v>
      </c>
      <c r="O100" s="61">
        <v>0.23</v>
      </c>
      <c r="P100" s="47">
        <v>2318.08</v>
      </c>
      <c r="Q100" s="43">
        <f t="shared" si="14"/>
        <v>742.71443999999985</v>
      </c>
      <c r="R100" s="44">
        <f t="shared" si="15"/>
        <v>618.92869999999994</v>
      </c>
    </row>
    <row r="101" spans="1:18" hidden="1" x14ac:dyDescent="0.35">
      <c r="A101" s="40">
        <v>314</v>
      </c>
      <c r="B101" s="66" t="s">
        <v>65</v>
      </c>
      <c r="C101" s="61">
        <v>0.34</v>
      </c>
      <c r="D101" s="43">
        <v>810.48</v>
      </c>
      <c r="E101" s="43">
        <f t="shared" si="8"/>
        <v>361.51632000000006</v>
      </c>
      <c r="F101" s="44">
        <f t="shared" si="9"/>
        <v>301.26360000000005</v>
      </c>
      <c r="G101" s="61">
        <v>0.28000000000000003</v>
      </c>
      <c r="H101" s="43">
        <v>1623.96</v>
      </c>
      <c r="I101" s="43">
        <f t="shared" si="10"/>
        <v>615.54816000000017</v>
      </c>
      <c r="J101" s="44">
        <f t="shared" si="11"/>
        <v>512.95680000000016</v>
      </c>
      <c r="K101" s="61">
        <v>0.28000000000000003</v>
      </c>
      <c r="L101" s="43">
        <v>1507.84</v>
      </c>
      <c r="M101" s="43">
        <f t="shared" si="12"/>
        <v>569.5161599999999</v>
      </c>
      <c r="N101" s="44">
        <f t="shared" si="13"/>
        <v>474.59679999999997</v>
      </c>
      <c r="O101" s="61">
        <v>0.24</v>
      </c>
      <c r="P101" s="47">
        <v>2318.08</v>
      </c>
      <c r="Q101" s="43">
        <f t="shared" si="14"/>
        <v>769.19471999999985</v>
      </c>
      <c r="R101" s="44">
        <f t="shared" si="15"/>
        <v>640.99559999999985</v>
      </c>
    </row>
    <row r="102" spans="1:18" hidden="1" x14ac:dyDescent="0.35">
      <c r="A102" s="40">
        <v>315</v>
      </c>
      <c r="B102" s="66" t="s">
        <v>66</v>
      </c>
      <c r="C102" s="61">
        <v>0.34</v>
      </c>
      <c r="D102" s="43">
        <v>810.48</v>
      </c>
      <c r="E102" s="43">
        <f t="shared" si="8"/>
        <v>361.51632000000006</v>
      </c>
      <c r="F102" s="44">
        <f t="shared" si="9"/>
        <v>301.26360000000005</v>
      </c>
      <c r="G102" s="61">
        <v>0.3</v>
      </c>
      <c r="H102" s="43">
        <v>1623.96</v>
      </c>
      <c r="I102" s="43">
        <f t="shared" si="10"/>
        <v>652.58159999999998</v>
      </c>
      <c r="J102" s="44">
        <f t="shared" si="11"/>
        <v>543.81799999999998</v>
      </c>
      <c r="K102" s="61">
        <v>0.3</v>
      </c>
      <c r="L102" s="43">
        <v>1507.84</v>
      </c>
      <c r="M102" s="43">
        <f t="shared" si="12"/>
        <v>603.95759999999996</v>
      </c>
      <c r="N102" s="44">
        <f t="shared" si="13"/>
        <v>503.29799999999994</v>
      </c>
      <c r="O102" s="61">
        <v>0.26</v>
      </c>
      <c r="P102" s="47">
        <v>2318.08</v>
      </c>
      <c r="Q102" s="43">
        <f t="shared" si="14"/>
        <v>822.15527999999983</v>
      </c>
      <c r="R102" s="44">
        <f t="shared" si="15"/>
        <v>685.12939999999992</v>
      </c>
    </row>
    <row r="103" spans="1:18" hidden="1" x14ac:dyDescent="0.35">
      <c r="A103" s="40">
        <v>316</v>
      </c>
      <c r="B103" s="67" t="s">
        <v>67</v>
      </c>
      <c r="C103" s="61">
        <v>0.34</v>
      </c>
      <c r="D103" s="43">
        <v>810.48</v>
      </c>
      <c r="E103" s="43">
        <f t="shared" si="8"/>
        <v>361.51632000000006</v>
      </c>
      <c r="F103" s="44">
        <f t="shared" si="9"/>
        <v>301.26360000000005</v>
      </c>
      <c r="G103" s="61">
        <v>0.3</v>
      </c>
      <c r="H103" s="43">
        <v>1623.96</v>
      </c>
      <c r="I103" s="43">
        <f t="shared" si="10"/>
        <v>652.58159999999998</v>
      </c>
      <c r="J103" s="44">
        <f t="shared" si="11"/>
        <v>543.81799999999998</v>
      </c>
      <c r="K103" s="61">
        <v>0.3</v>
      </c>
      <c r="L103" s="43">
        <v>1507.84</v>
      </c>
      <c r="M103" s="43">
        <f t="shared" si="12"/>
        <v>603.95759999999996</v>
      </c>
      <c r="N103" s="44">
        <f t="shared" si="13"/>
        <v>503.29799999999994</v>
      </c>
      <c r="O103" s="61">
        <v>0.28000000000000003</v>
      </c>
      <c r="P103" s="47">
        <v>2318.08</v>
      </c>
      <c r="Q103" s="43">
        <f t="shared" si="14"/>
        <v>875.11583999999993</v>
      </c>
      <c r="R103" s="44">
        <f t="shared" si="15"/>
        <v>729.26319999999998</v>
      </c>
    </row>
    <row r="104" spans="1:18" hidden="1" x14ac:dyDescent="0.35">
      <c r="A104" s="40">
        <v>317</v>
      </c>
      <c r="B104" s="66" t="s">
        <v>68</v>
      </c>
      <c r="C104" s="61">
        <v>0.35</v>
      </c>
      <c r="D104" s="43">
        <v>810.48</v>
      </c>
      <c r="E104" s="43">
        <f t="shared" si="8"/>
        <v>370.77480000000003</v>
      </c>
      <c r="F104" s="44">
        <f t="shared" si="9"/>
        <v>308.97900000000004</v>
      </c>
      <c r="G104" s="61">
        <v>0.3</v>
      </c>
      <c r="H104" s="43">
        <v>1623.96</v>
      </c>
      <c r="I104" s="43">
        <f t="shared" si="10"/>
        <v>652.58159999999998</v>
      </c>
      <c r="J104" s="44">
        <f t="shared" si="11"/>
        <v>543.81799999999998</v>
      </c>
      <c r="K104" s="61">
        <v>0.3</v>
      </c>
      <c r="L104" s="43">
        <v>1507.84</v>
      </c>
      <c r="M104" s="43">
        <f t="shared" si="12"/>
        <v>603.95759999999996</v>
      </c>
      <c r="N104" s="44">
        <f t="shared" si="13"/>
        <v>503.29799999999994</v>
      </c>
      <c r="O104" s="61">
        <v>0.28999999999999998</v>
      </c>
      <c r="P104" s="47">
        <v>2318.08</v>
      </c>
      <c r="Q104" s="43">
        <f t="shared" si="14"/>
        <v>901.5961199999997</v>
      </c>
      <c r="R104" s="44">
        <f t="shared" si="15"/>
        <v>751.33009999999979</v>
      </c>
    </row>
    <row r="105" spans="1:18" hidden="1" x14ac:dyDescent="0.35">
      <c r="A105" s="40">
        <v>318</v>
      </c>
      <c r="B105" s="66" t="s">
        <v>69</v>
      </c>
      <c r="C105" s="61">
        <v>0.35</v>
      </c>
      <c r="D105" s="43">
        <v>810.48</v>
      </c>
      <c r="E105" s="43">
        <f t="shared" si="8"/>
        <v>370.77480000000003</v>
      </c>
      <c r="F105" s="44">
        <f t="shared" si="9"/>
        <v>308.97900000000004</v>
      </c>
      <c r="G105" s="61">
        <v>0.35</v>
      </c>
      <c r="H105" s="43">
        <v>1623.96</v>
      </c>
      <c r="I105" s="43">
        <f t="shared" si="10"/>
        <v>745.16520000000003</v>
      </c>
      <c r="J105" s="44">
        <f t="shared" si="11"/>
        <v>620.971</v>
      </c>
      <c r="K105" s="61">
        <v>0.35</v>
      </c>
      <c r="L105" s="43">
        <v>1507.84</v>
      </c>
      <c r="M105" s="43">
        <f t="shared" si="12"/>
        <v>690.06119999999987</v>
      </c>
      <c r="N105" s="44">
        <f t="shared" si="13"/>
        <v>575.05099999999993</v>
      </c>
      <c r="O105" s="61">
        <v>0.32</v>
      </c>
      <c r="P105" s="47">
        <v>2318.08</v>
      </c>
      <c r="Q105" s="43">
        <f t="shared" si="14"/>
        <v>981.03695999999979</v>
      </c>
      <c r="R105" s="44">
        <f t="shared" si="15"/>
        <v>817.53079999999989</v>
      </c>
    </row>
    <row r="106" spans="1:18" hidden="1" x14ac:dyDescent="0.35">
      <c r="A106" s="40">
        <v>319</v>
      </c>
      <c r="B106" s="66" t="s">
        <v>70</v>
      </c>
      <c r="C106" s="61">
        <v>0.35</v>
      </c>
      <c r="D106" s="43">
        <v>810.48</v>
      </c>
      <c r="E106" s="43">
        <f t="shared" si="8"/>
        <v>370.77480000000003</v>
      </c>
      <c r="F106" s="44">
        <f t="shared" si="9"/>
        <v>308.97900000000004</v>
      </c>
      <c r="G106" s="61">
        <v>0.35</v>
      </c>
      <c r="H106" s="43">
        <v>1623.96</v>
      </c>
      <c r="I106" s="43">
        <f t="shared" si="10"/>
        <v>745.16520000000003</v>
      </c>
      <c r="J106" s="44">
        <f t="shared" si="11"/>
        <v>620.971</v>
      </c>
      <c r="K106" s="61">
        <v>0.35</v>
      </c>
      <c r="L106" s="43">
        <v>1507.84</v>
      </c>
      <c r="M106" s="43">
        <f t="shared" si="12"/>
        <v>690.06119999999987</v>
      </c>
      <c r="N106" s="44">
        <f t="shared" si="13"/>
        <v>575.05099999999993</v>
      </c>
      <c r="O106" s="61">
        <v>0.32</v>
      </c>
      <c r="P106" s="47">
        <v>2318.08</v>
      </c>
      <c r="Q106" s="43">
        <f t="shared" si="14"/>
        <v>981.03695999999979</v>
      </c>
      <c r="R106" s="44">
        <f t="shared" si="15"/>
        <v>817.53079999999989</v>
      </c>
    </row>
    <row r="107" spans="1:18" ht="15" hidden="1" thickBot="1" x14ac:dyDescent="0.4">
      <c r="A107" s="40">
        <v>320</v>
      </c>
      <c r="B107" s="68" t="s">
        <v>71</v>
      </c>
      <c r="C107" s="64">
        <v>0.35</v>
      </c>
      <c r="D107" s="43">
        <v>810.48</v>
      </c>
      <c r="E107" s="43">
        <f t="shared" si="8"/>
        <v>370.77480000000003</v>
      </c>
      <c r="F107" s="44">
        <f t="shared" si="9"/>
        <v>308.97900000000004</v>
      </c>
      <c r="G107" s="64">
        <v>0.35</v>
      </c>
      <c r="H107" s="43">
        <v>1623.96</v>
      </c>
      <c r="I107" s="43">
        <f t="shared" si="10"/>
        <v>745.16520000000003</v>
      </c>
      <c r="J107" s="44">
        <f t="shared" si="11"/>
        <v>620.971</v>
      </c>
      <c r="K107" s="64">
        <v>0.35</v>
      </c>
      <c r="L107" s="43">
        <v>1507.84</v>
      </c>
      <c r="M107" s="43">
        <f t="shared" si="12"/>
        <v>690.06119999999987</v>
      </c>
      <c r="N107" s="44">
        <f t="shared" si="13"/>
        <v>575.05099999999993</v>
      </c>
      <c r="O107" s="64">
        <v>0.35</v>
      </c>
      <c r="P107" s="47">
        <v>2318.08</v>
      </c>
      <c r="Q107" s="43">
        <f t="shared" si="14"/>
        <v>1060.4777999999999</v>
      </c>
      <c r="R107" s="44">
        <f t="shared" si="15"/>
        <v>883.73149999999987</v>
      </c>
    </row>
    <row r="108" spans="1:18" ht="15" hidden="1" thickBot="1" x14ac:dyDescent="0.4"/>
    <row r="109" spans="1:18" ht="16" hidden="1" thickBot="1" x14ac:dyDescent="0.4">
      <c r="B109" s="77">
        <v>15</v>
      </c>
      <c r="C109" s="84" t="s">
        <v>25</v>
      </c>
      <c r="D109" s="85"/>
      <c r="E109" s="85"/>
      <c r="F109" s="86"/>
      <c r="G109" s="84" t="s">
        <v>72</v>
      </c>
      <c r="H109" s="85"/>
      <c r="I109" s="85"/>
      <c r="J109" s="86"/>
      <c r="K109" s="84" t="s">
        <v>73</v>
      </c>
      <c r="L109" s="87"/>
      <c r="M109" s="87"/>
      <c r="N109" s="88"/>
      <c r="O109" s="84" t="s">
        <v>28</v>
      </c>
      <c r="P109" s="89"/>
      <c r="Q109" s="89"/>
      <c r="R109" s="90"/>
    </row>
    <row r="110" spans="1:18" ht="26.5" hidden="1" thickBot="1" x14ac:dyDescent="0.4">
      <c r="A110" s="32" t="s">
        <v>37</v>
      </c>
      <c r="B110" s="57" t="s">
        <v>38</v>
      </c>
      <c r="C110" s="35" t="s">
        <v>39</v>
      </c>
      <c r="D110" s="36" t="s">
        <v>40</v>
      </c>
      <c r="E110" s="37" t="s">
        <v>41</v>
      </c>
      <c r="F110" s="37" t="s">
        <v>42</v>
      </c>
      <c r="G110" s="35" t="s">
        <v>39</v>
      </c>
      <c r="H110" s="36" t="s">
        <v>40</v>
      </c>
      <c r="I110" s="37" t="s">
        <v>41</v>
      </c>
      <c r="J110" s="37" t="s">
        <v>42</v>
      </c>
      <c r="K110" s="35" t="s">
        <v>39</v>
      </c>
      <c r="L110" s="36" t="s">
        <v>40</v>
      </c>
      <c r="M110" s="37" t="s">
        <v>41</v>
      </c>
      <c r="N110" s="37" t="s">
        <v>42</v>
      </c>
      <c r="O110" s="35" t="s">
        <v>39</v>
      </c>
      <c r="P110" s="38" t="s">
        <v>40</v>
      </c>
      <c r="Q110" s="37" t="s">
        <v>41</v>
      </c>
      <c r="R110" s="39" t="s">
        <v>42</v>
      </c>
    </row>
    <row r="111" spans="1:18" hidden="1" x14ac:dyDescent="0.35">
      <c r="A111" s="40">
        <v>401</v>
      </c>
      <c r="B111" s="65" t="s">
        <v>52</v>
      </c>
      <c r="C111" s="59">
        <v>4.4999999999999998E-2</v>
      </c>
      <c r="D111" s="43">
        <v>771.54</v>
      </c>
      <c r="E111" s="43">
        <f>F111*(12/10)</f>
        <v>41.663159999999998</v>
      </c>
      <c r="F111" s="44">
        <f>C111*D111</f>
        <v>34.719299999999997</v>
      </c>
      <c r="G111" s="59">
        <v>3.5000000000000003E-2</v>
      </c>
      <c r="H111" s="43">
        <v>1543.06</v>
      </c>
      <c r="I111" s="43">
        <f>J111*(12/10)</f>
        <v>64.808520000000001</v>
      </c>
      <c r="J111" s="44">
        <f>G111*H111</f>
        <v>54.007100000000001</v>
      </c>
      <c r="K111" s="59">
        <v>3.5000000000000003E-2</v>
      </c>
      <c r="L111" s="43">
        <v>1435.06</v>
      </c>
      <c r="M111" s="43">
        <f>N111*(12/10)</f>
        <v>60.27252</v>
      </c>
      <c r="N111" s="44">
        <f>L111*K111</f>
        <v>50.2271</v>
      </c>
      <c r="O111" s="59">
        <v>0.03</v>
      </c>
      <c r="P111" s="47">
        <v>2206.69</v>
      </c>
      <c r="Q111" s="43">
        <f>R111*(12/10)</f>
        <v>79.440839999999994</v>
      </c>
      <c r="R111" s="44">
        <f>O111*P111</f>
        <v>66.200699999999998</v>
      </c>
    </row>
    <row r="112" spans="1:18" hidden="1" x14ac:dyDescent="0.35">
      <c r="A112" s="40">
        <v>402</v>
      </c>
      <c r="B112" s="66" t="s">
        <v>53</v>
      </c>
      <c r="C112" s="61">
        <v>5.5E-2</v>
      </c>
      <c r="D112" s="43">
        <v>771.54</v>
      </c>
      <c r="E112" s="43">
        <f t="shared" ref="E112:E130" si="16">F112*(12/10)</f>
        <v>50.921639999999996</v>
      </c>
      <c r="F112" s="44">
        <f t="shared" ref="F112:F130" si="17">C112*D112</f>
        <v>42.434699999999999</v>
      </c>
      <c r="G112" s="61">
        <v>3.5000000000000003E-2</v>
      </c>
      <c r="H112" s="43">
        <v>1543.06</v>
      </c>
      <c r="I112" s="43">
        <f t="shared" ref="I112:I130" si="18">J112*(12/10)</f>
        <v>64.808520000000001</v>
      </c>
      <c r="J112" s="44">
        <f t="shared" ref="J112:J130" si="19">G112*H112</f>
        <v>54.007100000000001</v>
      </c>
      <c r="K112" s="61">
        <v>3.5000000000000003E-2</v>
      </c>
      <c r="L112" s="43">
        <v>1435.06</v>
      </c>
      <c r="M112" s="43">
        <f t="shared" ref="M112:M130" si="20">N112*(12/10)</f>
        <v>60.27252</v>
      </c>
      <c r="N112" s="44">
        <f t="shared" ref="N112:N130" si="21">L112*K112</f>
        <v>50.2271</v>
      </c>
      <c r="O112" s="61">
        <v>0.03</v>
      </c>
      <c r="P112" s="47">
        <v>2206.69</v>
      </c>
      <c r="Q112" s="43">
        <f t="shared" ref="Q112:Q130" si="22">R112*(12/10)</f>
        <v>79.440839999999994</v>
      </c>
      <c r="R112" s="44">
        <f t="shared" ref="R112:R130" si="23">O112*P112</f>
        <v>66.200699999999998</v>
      </c>
    </row>
    <row r="113" spans="1:18" hidden="1" x14ac:dyDescent="0.35">
      <c r="A113" s="40">
        <v>403</v>
      </c>
      <c r="B113" s="66" t="s">
        <v>54</v>
      </c>
      <c r="C113" s="61">
        <v>7.4999999999999997E-2</v>
      </c>
      <c r="D113" s="43">
        <v>771.54</v>
      </c>
      <c r="E113" s="43">
        <f t="shared" si="16"/>
        <v>69.438599999999994</v>
      </c>
      <c r="F113" s="44">
        <f t="shared" si="17"/>
        <v>57.865499999999997</v>
      </c>
      <c r="G113" s="61">
        <v>4.4999999999999998E-2</v>
      </c>
      <c r="H113" s="43">
        <v>1543.06</v>
      </c>
      <c r="I113" s="43">
        <f t="shared" si="18"/>
        <v>83.325239999999994</v>
      </c>
      <c r="J113" s="44">
        <f t="shared" si="19"/>
        <v>69.437699999999992</v>
      </c>
      <c r="K113" s="61">
        <v>4.4999999999999998E-2</v>
      </c>
      <c r="L113" s="43">
        <v>1435.06</v>
      </c>
      <c r="M113" s="43">
        <f t="shared" si="20"/>
        <v>77.493239999999986</v>
      </c>
      <c r="N113" s="44">
        <f t="shared" si="21"/>
        <v>64.577699999999993</v>
      </c>
      <c r="O113" s="61">
        <v>0.04</v>
      </c>
      <c r="P113" s="47">
        <v>2206.69</v>
      </c>
      <c r="Q113" s="43">
        <f t="shared" si="22"/>
        <v>105.92112</v>
      </c>
      <c r="R113" s="44">
        <f t="shared" si="23"/>
        <v>88.267600000000002</v>
      </c>
    </row>
    <row r="114" spans="1:18" hidden="1" x14ac:dyDescent="0.35">
      <c r="A114" s="40">
        <v>404</v>
      </c>
      <c r="B114" s="66" t="s">
        <v>55</v>
      </c>
      <c r="C114" s="61">
        <v>0.1</v>
      </c>
      <c r="D114" s="43">
        <v>771.54</v>
      </c>
      <c r="E114" s="43">
        <f t="shared" si="16"/>
        <v>92.584799999999987</v>
      </c>
      <c r="F114" s="44">
        <f t="shared" si="17"/>
        <v>77.153999999999996</v>
      </c>
      <c r="G114" s="61">
        <v>0.06</v>
      </c>
      <c r="H114" s="43">
        <v>1543.06</v>
      </c>
      <c r="I114" s="43">
        <f t="shared" si="18"/>
        <v>111.10031999999998</v>
      </c>
      <c r="J114" s="44">
        <f t="shared" si="19"/>
        <v>92.58359999999999</v>
      </c>
      <c r="K114" s="61">
        <v>0.06</v>
      </c>
      <c r="L114" s="43">
        <v>1435.06</v>
      </c>
      <c r="M114" s="43">
        <f t="shared" si="20"/>
        <v>103.32432</v>
      </c>
      <c r="N114" s="44">
        <f t="shared" si="21"/>
        <v>86.1036</v>
      </c>
      <c r="O114" s="61">
        <v>0.05</v>
      </c>
      <c r="P114" s="47">
        <v>2206.69</v>
      </c>
      <c r="Q114" s="43">
        <f t="shared" si="22"/>
        <v>132.4014</v>
      </c>
      <c r="R114" s="44">
        <f t="shared" si="23"/>
        <v>110.33450000000001</v>
      </c>
    </row>
    <row r="115" spans="1:18" hidden="1" x14ac:dyDescent="0.35">
      <c r="A115" s="40">
        <v>405</v>
      </c>
      <c r="B115" s="66" t="s">
        <v>56</v>
      </c>
      <c r="C115" s="61">
        <v>0.11</v>
      </c>
      <c r="D115" s="43">
        <v>771.54</v>
      </c>
      <c r="E115" s="43">
        <f t="shared" si="16"/>
        <v>101.84327999999999</v>
      </c>
      <c r="F115" s="44">
        <f t="shared" si="17"/>
        <v>84.869399999999999</v>
      </c>
      <c r="G115" s="61">
        <v>7.0000000000000007E-2</v>
      </c>
      <c r="H115" s="43">
        <v>1543.06</v>
      </c>
      <c r="I115" s="43">
        <f t="shared" si="18"/>
        <v>129.61704</v>
      </c>
      <c r="J115" s="44">
        <f t="shared" si="19"/>
        <v>108.0142</v>
      </c>
      <c r="K115" s="61">
        <v>7.0000000000000007E-2</v>
      </c>
      <c r="L115" s="43">
        <v>1435.06</v>
      </c>
      <c r="M115" s="43">
        <f t="shared" si="20"/>
        <v>120.54504</v>
      </c>
      <c r="N115" s="44">
        <f t="shared" si="21"/>
        <v>100.4542</v>
      </c>
      <c r="O115" s="61">
        <v>0.06</v>
      </c>
      <c r="P115" s="47">
        <v>2206.69</v>
      </c>
      <c r="Q115" s="43">
        <f t="shared" si="22"/>
        <v>158.88167999999999</v>
      </c>
      <c r="R115" s="44">
        <f t="shared" si="23"/>
        <v>132.4014</v>
      </c>
    </row>
    <row r="116" spans="1:18" hidden="1" x14ac:dyDescent="0.35">
      <c r="A116" s="40">
        <v>406</v>
      </c>
      <c r="B116" s="66" t="s">
        <v>57</v>
      </c>
      <c r="C116" s="61">
        <v>0.12</v>
      </c>
      <c r="D116" s="43">
        <v>771.54</v>
      </c>
      <c r="E116" s="43">
        <f t="shared" si="16"/>
        <v>111.10175999999998</v>
      </c>
      <c r="F116" s="44">
        <f t="shared" si="17"/>
        <v>92.584799999999987</v>
      </c>
      <c r="G116" s="61">
        <v>0.08</v>
      </c>
      <c r="H116" s="43">
        <v>1543.06</v>
      </c>
      <c r="I116" s="43">
        <f t="shared" si="18"/>
        <v>148.13376</v>
      </c>
      <c r="J116" s="44">
        <f t="shared" si="19"/>
        <v>123.4448</v>
      </c>
      <c r="K116" s="61">
        <v>0.08</v>
      </c>
      <c r="L116" s="43">
        <v>1435.06</v>
      </c>
      <c r="M116" s="43">
        <f t="shared" si="20"/>
        <v>137.76576</v>
      </c>
      <c r="N116" s="44">
        <f t="shared" si="21"/>
        <v>114.8048</v>
      </c>
      <c r="O116" s="61">
        <v>7.0000000000000007E-2</v>
      </c>
      <c r="P116" s="47">
        <v>2206.69</v>
      </c>
      <c r="Q116" s="43">
        <f t="shared" si="22"/>
        <v>185.36196000000004</v>
      </c>
      <c r="R116" s="44">
        <f t="shared" si="23"/>
        <v>154.46830000000003</v>
      </c>
    </row>
    <row r="117" spans="1:18" hidden="1" x14ac:dyDescent="0.35">
      <c r="A117" s="40">
        <v>407</v>
      </c>
      <c r="B117" s="66" t="s">
        <v>58</v>
      </c>
      <c r="C117" s="61">
        <v>0.14000000000000001</v>
      </c>
      <c r="D117" s="43">
        <v>771.54</v>
      </c>
      <c r="E117" s="43">
        <f t="shared" si="16"/>
        <v>129.61872</v>
      </c>
      <c r="F117" s="44">
        <f t="shared" si="17"/>
        <v>108.01560000000001</v>
      </c>
      <c r="G117" s="61">
        <v>0.1</v>
      </c>
      <c r="H117" s="43">
        <v>1543.06</v>
      </c>
      <c r="I117" s="43">
        <f t="shared" si="18"/>
        <v>185.16720000000001</v>
      </c>
      <c r="J117" s="44">
        <f t="shared" si="19"/>
        <v>154.30600000000001</v>
      </c>
      <c r="K117" s="61">
        <v>0.1</v>
      </c>
      <c r="L117" s="43">
        <v>1435.06</v>
      </c>
      <c r="M117" s="43">
        <f t="shared" si="20"/>
        <v>172.2072</v>
      </c>
      <c r="N117" s="44">
        <f t="shared" si="21"/>
        <v>143.506</v>
      </c>
      <c r="O117" s="61">
        <v>0.09</v>
      </c>
      <c r="P117" s="47">
        <v>2206.69</v>
      </c>
      <c r="Q117" s="43">
        <f t="shared" si="22"/>
        <v>238.32252</v>
      </c>
      <c r="R117" s="44">
        <f t="shared" si="23"/>
        <v>198.60210000000001</v>
      </c>
    </row>
    <row r="118" spans="1:18" hidden="1" x14ac:dyDescent="0.35">
      <c r="A118" s="40">
        <v>408</v>
      </c>
      <c r="B118" s="66" t="s">
        <v>59</v>
      </c>
      <c r="C118" s="61">
        <v>0.2</v>
      </c>
      <c r="D118" s="43">
        <v>771.54</v>
      </c>
      <c r="E118" s="43">
        <f t="shared" si="16"/>
        <v>185.16959999999997</v>
      </c>
      <c r="F118" s="44">
        <f t="shared" si="17"/>
        <v>154.30799999999999</v>
      </c>
      <c r="G118" s="61">
        <v>0.15</v>
      </c>
      <c r="H118" s="43">
        <v>1543.06</v>
      </c>
      <c r="I118" s="43">
        <f t="shared" si="18"/>
        <v>277.75079999999997</v>
      </c>
      <c r="J118" s="44">
        <f t="shared" si="19"/>
        <v>231.45899999999997</v>
      </c>
      <c r="K118" s="61">
        <v>0.15</v>
      </c>
      <c r="L118" s="43">
        <v>1435.06</v>
      </c>
      <c r="M118" s="43">
        <f t="shared" si="20"/>
        <v>258.31079999999997</v>
      </c>
      <c r="N118" s="44">
        <f t="shared" si="21"/>
        <v>215.25899999999999</v>
      </c>
      <c r="O118" s="61">
        <v>0.12</v>
      </c>
      <c r="P118" s="47">
        <v>2206.69</v>
      </c>
      <c r="Q118" s="43">
        <f t="shared" si="22"/>
        <v>317.76335999999998</v>
      </c>
      <c r="R118" s="44">
        <f t="shared" si="23"/>
        <v>264.80279999999999</v>
      </c>
    </row>
    <row r="119" spans="1:18" hidden="1" x14ac:dyDescent="0.35">
      <c r="A119" s="40">
        <v>409</v>
      </c>
      <c r="B119" s="66" t="s">
        <v>60</v>
      </c>
      <c r="C119" s="61">
        <v>0.23</v>
      </c>
      <c r="D119" s="43">
        <v>771.54</v>
      </c>
      <c r="E119" s="43">
        <f t="shared" si="16"/>
        <v>212.94503999999998</v>
      </c>
      <c r="F119" s="44">
        <f t="shared" si="17"/>
        <v>177.45419999999999</v>
      </c>
      <c r="G119" s="61">
        <v>0.17</v>
      </c>
      <c r="H119" s="43">
        <v>1543.06</v>
      </c>
      <c r="I119" s="43">
        <f t="shared" si="18"/>
        <v>314.78424000000001</v>
      </c>
      <c r="J119" s="44">
        <f t="shared" si="19"/>
        <v>262.3202</v>
      </c>
      <c r="K119" s="61">
        <v>0.17</v>
      </c>
      <c r="L119" s="43">
        <v>1435.06</v>
      </c>
      <c r="M119" s="43">
        <f t="shared" si="20"/>
        <v>292.75224000000003</v>
      </c>
      <c r="N119" s="44">
        <f t="shared" si="21"/>
        <v>243.96020000000001</v>
      </c>
      <c r="O119" s="61">
        <v>0.14000000000000001</v>
      </c>
      <c r="P119" s="47">
        <v>2206.69</v>
      </c>
      <c r="Q119" s="43">
        <f t="shared" si="22"/>
        <v>370.72392000000008</v>
      </c>
      <c r="R119" s="44">
        <f t="shared" si="23"/>
        <v>308.93660000000006</v>
      </c>
    </row>
    <row r="120" spans="1:18" hidden="1" x14ac:dyDescent="0.35">
      <c r="A120" s="40">
        <v>410</v>
      </c>
      <c r="B120" s="66" t="s">
        <v>61</v>
      </c>
      <c r="C120" s="61">
        <v>0.27</v>
      </c>
      <c r="D120" s="43">
        <v>771.54</v>
      </c>
      <c r="E120" s="43">
        <f t="shared" si="16"/>
        <v>249.97895999999997</v>
      </c>
      <c r="F120" s="44">
        <f t="shared" si="17"/>
        <v>208.3158</v>
      </c>
      <c r="G120" s="61">
        <v>0.21</v>
      </c>
      <c r="H120" s="43">
        <v>1543.06</v>
      </c>
      <c r="I120" s="43">
        <f t="shared" si="18"/>
        <v>388.85111999999998</v>
      </c>
      <c r="J120" s="44">
        <f t="shared" si="19"/>
        <v>324.04259999999999</v>
      </c>
      <c r="K120" s="61">
        <v>0.21</v>
      </c>
      <c r="L120" s="43">
        <v>1435.06</v>
      </c>
      <c r="M120" s="43">
        <f t="shared" si="20"/>
        <v>361.63511999999997</v>
      </c>
      <c r="N120" s="44">
        <f t="shared" si="21"/>
        <v>301.36259999999999</v>
      </c>
      <c r="O120" s="61">
        <v>0.17</v>
      </c>
      <c r="P120" s="47">
        <v>2206.69</v>
      </c>
      <c r="Q120" s="43">
        <f t="shared" si="22"/>
        <v>450.16476000000006</v>
      </c>
      <c r="R120" s="44">
        <f t="shared" si="23"/>
        <v>375.13730000000004</v>
      </c>
    </row>
    <row r="121" spans="1:18" hidden="1" x14ac:dyDescent="0.35">
      <c r="A121" s="40">
        <v>411</v>
      </c>
      <c r="B121" s="66" t="s">
        <v>62</v>
      </c>
      <c r="C121" s="61">
        <v>0.28999999999999998</v>
      </c>
      <c r="D121" s="43">
        <v>771.54</v>
      </c>
      <c r="E121" s="43">
        <f t="shared" si="16"/>
        <v>268.49591999999996</v>
      </c>
      <c r="F121" s="44">
        <f t="shared" si="17"/>
        <v>223.74659999999997</v>
      </c>
      <c r="G121" s="61">
        <v>0.23</v>
      </c>
      <c r="H121" s="43">
        <v>1543.06</v>
      </c>
      <c r="I121" s="43">
        <f t="shared" si="18"/>
        <v>425.88455999999996</v>
      </c>
      <c r="J121" s="44">
        <f t="shared" si="19"/>
        <v>354.90379999999999</v>
      </c>
      <c r="K121" s="61">
        <v>0.23</v>
      </c>
      <c r="L121" s="43">
        <v>1435.06</v>
      </c>
      <c r="M121" s="43">
        <f t="shared" si="20"/>
        <v>396.07656000000003</v>
      </c>
      <c r="N121" s="44">
        <f t="shared" si="21"/>
        <v>330.06380000000001</v>
      </c>
      <c r="O121" s="61">
        <v>0.19</v>
      </c>
      <c r="P121" s="47">
        <v>2206.69</v>
      </c>
      <c r="Q121" s="43">
        <f t="shared" si="22"/>
        <v>503.12531999999999</v>
      </c>
      <c r="R121" s="44">
        <f t="shared" si="23"/>
        <v>419.27109999999999</v>
      </c>
    </row>
    <row r="122" spans="1:18" hidden="1" x14ac:dyDescent="0.35">
      <c r="A122" s="40">
        <v>412</v>
      </c>
      <c r="B122" s="66" t="s">
        <v>63</v>
      </c>
      <c r="C122" s="61">
        <v>0.32</v>
      </c>
      <c r="D122" s="43">
        <v>771.54</v>
      </c>
      <c r="E122" s="43">
        <f t="shared" si="16"/>
        <v>296.27135999999996</v>
      </c>
      <c r="F122" s="44">
        <f t="shared" si="17"/>
        <v>246.89279999999999</v>
      </c>
      <c r="G122" s="61">
        <v>0.26</v>
      </c>
      <c r="H122" s="43">
        <v>1543.06</v>
      </c>
      <c r="I122" s="43">
        <f t="shared" si="18"/>
        <v>481.43471999999997</v>
      </c>
      <c r="J122" s="44">
        <f t="shared" si="19"/>
        <v>401.19560000000001</v>
      </c>
      <c r="K122" s="61">
        <v>0.26</v>
      </c>
      <c r="L122" s="43">
        <v>1435.06</v>
      </c>
      <c r="M122" s="43">
        <f t="shared" si="20"/>
        <v>447.73871999999994</v>
      </c>
      <c r="N122" s="44">
        <f t="shared" si="21"/>
        <v>373.11559999999997</v>
      </c>
      <c r="O122" s="61">
        <v>0.22</v>
      </c>
      <c r="P122" s="47">
        <v>2206.69</v>
      </c>
      <c r="Q122" s="43">
        <f t="shared" si="22"/>
        <v>582.56615999999997</v>
      </c>
      <c r="R122" s="44">
        <f t="shared" si="23"/>
        <v>485.47180000000003</v>
      </c>
    </row>
    <row r="123" spans="1:18" hidden="1" x14ac:dyDescent="0.35">
      <c r="A123" s="40">
        <v>413</v>
      </c>
      <c r="B123" s="66" t="s">
        <v>64</v>
      </c>
      <c r="C123" s="61">
        <v>0.33</v>
      </c>
      <c r="D123" s="43">
        <v>771.54</v>
      </c>
      <c r="E123" s="43">
        <f t="shared" si="16"/>
        <v>305.52983999999998</v>
      </c>
      <c r="F123" s="44">
        <f t="shared" si="17"/>
        <v>254.60820000000001</v>
      </c>
      <c r="G123" s="61">
        <v>0.27</v>
      </c>
      <c r="H123" s="43">
        <v>1543.06</v>
      </c>
      <c r="I123" s="43">
        <f t="shared" si="18"/>
        <v>499.95144000000005</v>
      </c>
      <c r="J123" s="44">
        <f t="shared" si="19"/>
        <v>416.62620000000004</v>
      </c>
      <c r="K123" s="61">
        <v>0.27</v>
      </c>
      <c r="L123" s="43">
        <v>1435.06</v>
      </c>
      <c r="M123" s="43">
        <f t="shared" si="20"/>
        <v>464.95943999999997</v>
      </c>
      <c r="N123" s="44">
        <f t="shared" si="21"/>
        <v>387.46620000000001</v>
      </c>
      <c r="O123" s="61">
        <v>0.23</v>
      </c>
      <c r="P123" s="47">
        <v>2206.69</v>
      </c>
      <c r="Q123" s="43">
        <f t="shared" si="22"/>
        <v>609.04644000000008</v>
      </c>
      <c r="R123" s="44">
        <f t="shared" si="23"/>
        <v>507.53870000000006</v>
      </c>
    </row>
    <row r="124" spans="1:18" hidden="1" x14ac:dyDescent="0.35">
      <c r="A124" s="40">
        <v>414</v>
      </c>
      <c r="B124" s="66" t="s">
        <v>65</v>
      </c>
      <c r="C124" s="61">
        <v>0.34</v>
      </c>
      <c r="D124" s="43">
        <v>771.54</v>
      </c>
      <c r="E124" s="43">
        <f t="shared" si="16"/>
        <v>314.78832</v>
      </c>
      <c r="F124" s="44">
        <f t="shared" si="17"/>
        <v>262.3236</v>
      </c>
      <c r="G124" s="61">
        <v>0.28000000000000003</v>
      </c>
      <c r="H124" s="43">
        <v>1543.06</v>
      </c>
      <c r="I124" s="43">
        <f t="shared" si="18"/>
        <v>518.46816000000001</v>
      </c>
      <c r="J124" s="44">
        <f t="shared" si="19"/>
        <v>432.05680000000001</v>
      </c>
      <c r="K124" s="61">
        <v>0.28000000000000003</v>
      </c>
      <c r="L124" s="43">
        <v>1435.06</v>
      </c>
      <c r="M124" s="43">
        <f t="shared" si="20"/>
        <v>482.18016</v>
      </c>
      <c r="N124" s="44">
        <f t="shared" si="21"/>
        <v>401.8168</v>
      </c>
      <c r="O124" s="61">
        <v>0.24</v>
      </c>
      <c r="P124" s="47">
        <v>2206.69</v>
      </c>
      <c r="Q124" s="43">
        <f t="shared" si="22"/>
        <v>635.52671999999995</v>
      </c>
      <c r="R124" s="44">
        <f t="shared" si="23"/>
        <v>529.60559999999998</v>
      </c>
    </row>
    <row r="125" spans="1:18" hidden="1" x14ac:dyDescent="0.35">
      <c r="A125" s="40">
        <v>415</v>
      </c>
      <c r="B125" s="66" t="s">
        <v>66</v>
      </c>
      <c r="C125" s="61">
        <v>0.34</v>
      </c>
      <c r="D125" s="43">
        <v>771.54</v>
      </c>
      <c r="E125" s="43">
        <f t="shared" si="16"/>
        <v>314.78832</v>
      </c>
      <c r="F125" s="44">
        <f t="shared" si="17"/>
        <v>262.3236</v>
      </c>
      <c r="G125" s="61">
        <v>0.3</v>
      </c>
      <c r="H125" s="43">
        <v>1543.06</v>
      </c>
      <c r="I125" s="43">
        <f t="shared" si="18"/>
        <v>555.50159999999994</v>
      </c>
      <c r="J125" s="44">
        <f t="shared" si="19"/>
        <v>462.91799999999995</v>
      </c>
      <c r="K125" s="61">
        <v>0.3</v>
      </c>
      <c r="L125" s="43">
        <v>1435.06</v>
      </c>
      <c r="M125" s="43">
        <f t="shared" si="20"/>
        <v>516.62159999999994</v>
      </c>
      <c r="N125" s="44">
        <f t="shared" si="21"/>
        <v>430.51799999999997</v>
      </c>
      <c r="O125" s="61">
        <v>0.26</v>
      </c>
      <c r="P125" s="47">
        <v>2206.69</v>
      </c>
      <c r="Q125" s="43">
        <f t="shared" si="22"/>
        <v>688.48728000000006</v>
      </c>
      <c r="R125" s="44">
        <f t="shared" si="23"/>
        <v>573.73940000000005</v>
      </c>
    </row>
    <row r="126" spans="1:18" hidden="1" x14ac:dyDescent="0.35">
      <c r="A126" s="40">
        <v>416</v>
      </c>
      <c r="B126" s="67" t="s">
        <v>67</v>
      </c>
      <c r="C126" s="61">
        <v>0.34</v>
      </c>
      <c r="D126" s="43">
        <v>771.54</v>
      </c>
      <c r="E126" s="43">
        <f t="shared" si="16"/>
        <v>314.78832</v>
      </c>
      <c r="F126" s="44">
        <f t="shared" si="17"/>
        <v>262.3236</v>
      </c>
      <c r="G126" s="61">
        <v>0.3</v>
      </c>
      <c r="H126" s="43">
        <v>1543.06</v>
      </c>
      <c r="I126" s="43">
        <f t="shared" si="18"/>
        <v>555.50159999999994</v>
      </c>
      <c r="J126" s="44">
        <f t="shared" si="19"/>
        <v>462.91799999999995</v>
      </c>
      <c r="K126" s="61">
        <v>0.3</v>
      </c>
      <c r="L126" s="43">
        <v>1435.06</v>
      </c>
      <c r="M126" s="43">
        <f t="shared" si="20"/>
        <v>516.62159999999994</v>
      </c>
      <c r="N126" s="44">
        <f t="shared" si="21"/>
        <v>430.51799999999997</v>
      </c>
      <c r="O126" s="61">
        <v>0.28000000000000003</v>
      </c>
      <c r="P126" s="47">
        <v>2206.69</v>
      </c>
      <c r="Q126" s="43">
        <f t="shared" si="22"/>
        <v>741.44784000000016</v>
      </c>
      <c r="R126" s="44">
        <f t="shared" si="23"/>
        <v>617.87320000000011</v>
      </c>
    </row>
    <row r="127" spans="1:18" hidden="1" x14ac:dyDescent="0.35">
      <c r="A127" s="40">
        <v>417</v>
      </c>
      <c r="B127" s="66" t="s">
        <v>68</v>
      </c>
      <c r="C127" s="61">
        <v>0.35</v>
      </c>
      <c r="D127" s="43">
        <v>771.54</v>
      </c>
      <c r="E127" s="43">
        <f t="shared" si="16"/>
        <v>324.04679999999996</v>
      </c>
      <c r="F127" s="44">
        <f t="shared" si="17"/>
        <v>270.03899999999999</v>
      </c>
      <c r="G127" s="61">
        <v>0.3</v>
      </c>
      <c r="H127" s="43">
        <v>1543.06</v>
      </c>
      <c r="I127" s="43">
        <f t="shared" si="18"/>
        <v>555.50159999999994</v>
      </c>
      <c r="J127" s="44">
        <f t="shared" si="19"/>
        <v>462.91799999999995</v>
      </c>
      <c r="K127" s="61">
        <v>0.3</v>
      </c>
      <c r="L127" s="43">
        <v>1435.06</v>
      </c>
      <c r="M127" s="43">
        <f t="shared" si="20"/>
        <v>516.62159999999994</v>
      </c>
      <c r="N127" s="44">
        <f t="shared" si="21"/>
        <v>430.51799999999997</v>
      </c>
      <c r="O127" s="61">
        <v>0.28999999999999998</v>
      </c>
      <c r="P127" s="47">
        <v>2206.69</v>
      </c>
      <c r="Q127" s="43">
        <f t="shared" si="22"/>
        <v>767.92811999999992</v>
      </c>
      <c r="R127" s="44">
        <f t="shared" si="23"/>
        <v>639.94009999999992</v>
      </c>
    </row>
    <row r="128" spans="1:18" hidden="1" x14ac:dyDescent="0.35">
      <c r="A128" s="40">
        <v>418</v>
      </c>
      <c r="B128" s="66" t="s">
        <v>69</v>
      </c>
      <c r="C128" s="61">
        <v>0.35</v>
      </c>
      <c r="D128" s="43">
        <v>771.54</v>
      </c>
      <c r="E128" s="43">
        <f t="shared" si="16"/>
        <v>324.04679999999996</v>
      </c>
      <c r="F128" s="44">
        <f t="shared" si="17"/>
        <v>270.03899999999999</v>
      </c>
      <c r="G128" s="61">
        <v>0.35</v>
      </c>
      <c r="H128" s="43">
        <v>1543.06</v>
      </c>
      <c r="I128" s="43">
        <f t="shared" si="18"/>
        <v>648.08519999999987</v>
      </c>
      <c r="J128" s="44">
        <f t="shared" si="19"/>
        <v>540.07099999999991</v>
      </c>
      <c r="K128" s="61">
        <v>0.35</v>
      </c>
      <c r="L128" s="43">
        <v>1435.06</v>
      </c>
      <c r="M128" s="43">
        <f t="shared" si="20"/>
        <v>602.72519999999997</v>
      </c>
      <c r="N128" s="44">
        <f t="shared" si="21"/>
        <v>502.27099999999996</v>
      </c>
      <c r="O128" s="61">
        <v>0.32</v>
      </c>
      <c r="P128" s="47">
        <v>2206.69</v>
      </c>
      <c r="Q128" s="43">
        <f t="shared" si="22"/>
        <v>847.36896000000002</v>
      </c>
      <c r="R128" s="44">
        <f t="shared" si="23"/>
        <v>706.14080000000001</v>
      </c>
    </row>
    <row r="129" spans="1:18" hidden="1" x14ac:dyDescent="0.35">
      <c r="A129" s="40">
        <v>419</v>
      </c>
      <c r="B129" s="66" t="s">
        <v>70</v>
      </c>
      <c r="C129" s="61">
        <v>0.35</v>
      </c>
      <c r="D129" s="43">
        <v>771.54</v>
      </c>
      <c r="E129" s="43">
        <f t="shared" si="16"/>
        <v>324.04679999999996</v>
      </c>
      <c r="F129" s="44">
        <f t="shared" si="17"/>
        <v>270.03899999999999</v>
      </c>
      <c r="G129" s="61">
        <v>0.35</v>
      </c>
      <c r="H129" s="43">
        <v>1543.06</v>
      </c>
      <c r="I129" s="43">
        <f t="shared" si="18"/>
        <v>648.08519999999987</v>
      </c>
      <c r="J129" s="44">
        <f t="shared" si="19"/>
        <v>540.07099999999991</v>
      </c>
      <c r="K129" s="61">
        <v>0.35</v>
      </c>
      <c r="L129" s="43">
        <v>1435.06</v>
      </c>
      <c r="M129" s="43">
        <f t="shared" si="20"/>
        <v>602.72519999999997</v>
      </c>
      <c r="N129" s="44">
        <f t="shared" si="21"/>
        <v>502.27099999999996</v>
      </c>
      <c r="O129" s="61">
        <v>0.32</v>
      </c>
      <c r="P129" s="47">
        <v>2206.69</v>
      </c>
      <c r="Q129" s="43">
        <f t="shared" si="22"/>
        <v>847.36896000000002</v>
      </c>
      <c r="R129" s="44">
        <f t="shared" si="23"/>
        <v>706.14080000000001</v>
      </c>
    </row>
    <row r="130" spans="1:18" ht="15" hidden="1" thickBot="1" x14ac:dyDescent="0.4">
      <c r="A130" s="40">
        <v>420</v>
      </c>
      <c r="B130" s="68" t="s">
        <v>71</v>
      </c>
      <c r="C130" s="64">
        <v>0.35</v>
      </c>
      <c r="D130" s="43">
        <v>771.54</v>
      </c>
      <c r="E130" s="43">
        <f t="shared" si="16"/>
        <v>324.04679999999996</v>
      </c>
      <c r="F130" s="44">
        <f t="shared" si="17"/>
        <v>270.03899999999999</v>
      </c>
      <c r="G130" s="64">
        <v>0.35</v>
      </c>
      <c r="H130" s="43">
        <v>1543.06</v>
      </c>
      <c r="I130" s="43">
        <f t="shared" si="18"/>
        <v>648.08519999999987</v>
      </c>
      <c r="J130" s="44">
        <f t="shared" si="19"/>
        <v>540.07099999999991</v>
      </c>
      <c r="K130" s="64">
        <v>0.35</v>
      </c>
      <c r="L130" s="43">
        <v>1435.06</v>
      </c>
      <c r="M130" s="43">
        <f t="shared" si="20"/>
        <v>602.72519999999997</v>
      </c>
      <c r="N130" s="44">
        <f t="shared" si="21"/>
        <v>502.27099999999996</v>
      </c>
      <c r="O130" s="64">
        <v>0.35</v>
      </c>
      <c r="P130" s="47">
        <v>2206.69</v>
      </c>
      <c r="Q130" s="43">
        <f t="shared" si="22"/>
        <v>926.8098</v>
      </c>
      <c r="R130" s="44">
        <f t="shared" si="23"/>
        <v>772.3415</v>
      </c>
    </row>
    <row r="131" spans="1:18" ht="15" hidden="1" thickBot="1" x14ac:dyDescent="0.4"/>
    <row r="132" spans="1:18" ht="16" hidden="1" thickBot="1" x14ac:dyDescent="0.4">
      <c r="B132" s="77" t="s">
        <v>91</v>
      </c>
      <c r="C132" s="84" t="s">
        <v>25</v>
      </c>
      <c r="D132" s="85"/>
      <c r="E132" s="85"/>
      <c r="F132" s="86"/>
      <c r="G132" s="84" t="s">
        <v>72</v>
      </c>
      <c r="H132" s="85"/>
      <c r="I132" s="85"/>
      <c r="J132" s="86"/>
      <c r="K132" s="84" t="s">
        <v>73</v>
      </c>
      <c r="L132" s="87"/>
      <c r="M132" s="87"/>
      <c r="N132" s="88"/>
      <c r="O132" s="84" t="s">
        <v>28</v>
      </c>
      <c r="P132" s="89"/>
      <c r="Q132" s="89"/>
      <c r="R132" s="90"/>
    </row>
    <row r="133" spans="1:18" ht="26.5" hidden="1" thickBot="1" x14ac:dyDescent="0.4">
      <c r="A133" s="32" t="s">
        <v>37</v>
      </c>
      <c r="B133" s="57" t="s">
        <v>38</v>
      </c>
      <c r="C133" s="35" t="s">
        <v>39</v>
      </c>
      <c r="D133" s="36" t="s">
        <v>40</v>
      </c>
      <c r="E133" s="37" t="s">
        <v>41</v>
      </c>
      <c r="F133" s="37" t="s">
        <v>42</v>
      </c>
      <c r="G133" s="35" t="s">
        <v>39</v>
      </c>
      <c r="H133" s="36" t="s">
        <v>40</v>
      </c>
      <c r="I133" s="37" t="s">
        <v>41</v>
      </c>
      <c r="J133" s="37" t="s">
        <v>42</v>
      </c>
      <c r="K133" s="35" t="s">
        <v>39</v>
      </c>
      <c r="L133" s="36" t="s">
        <v>40</v>
      </c>
      <c r="M133" s="37" t="s">
        <v>41</v>
      </c>
      <c r="N133" s="37" t="s">
        <v>42</v>
      </c>
      <c r="O133" s="35" t="s">
        <v>39</v>
      </c>
      <c r="P133" s="38" t="s">
        <v>40</v>
      </c>
      <c r="Q133" s="37" t="s">
        <v>41</v>
      </c>
      <c r="R133" s="39" t="s">
        <v>42</v>
      </c>
    </row>
    <row r="134" spans="1:18" hidden="1" x14ac:dyDescent="0.35">
      <c r="A134" s="40">
        <v>501</v>
      </c>
      <c r="B134" s="65" t="s">
        <v>52</v>
      </c>
      <c r="C134" s="59">
        <v>4.4999999999999998E-2</v>
      </c>
      <c r="D134" s="43">
        <v>748.85</v>
      </c>
      <c r="E134" s="43">
        <f>F134*(12/10)</f>
        <v>40.437899999999999</v>
      </c>
      <c r="F134" s="44">
        <f>C134*D134</f>
        <v>33.698250000000002</v>
      </c>
      <c r="G134" s="59">
        <v>3.5000000000000003E-2</v>
      </c>
      <c r="H134" s="43">
        <v>1497.69</v>
      </c>
      <c r="I134" s="43">
        <f>J134*(12/10)</f>
        <v>62.902980000000007</v>
      </c>
      <c r="J134" s="44">
        <f>G134*H134</f>
        <v>52.419150000000009</v>
      </c>
      <c r="K134" s="59">
        <v>3.5000000000000003E-2</v>
      </c>
      <c r="L134" s="43">
        <v>1393.19</v>
      </c>
      <c r="M134" s="43">
        <f>N134*(12/10)</f>
        <v>58.513980000000004</v>
      </c>
      <c r="N134" s="44">
        <f>L134*K134</f>
        <v>48.761650000000003</v>
      </c>
      <c r="O134" s="59">
        <v>0.03</v>
      </c>
      <c r="P134" s="47">
        <v>2141.81</v>
      </c>
      <c r="Q134" s="43">
        <f>R134*(12/10)</f>
        <v>77.105159999999998</v>
      </c>
      <c r="R134" s="44">
        <f>O134*P134</f>
        <v>64.254300000000001</v>
      </c>
    </row>
    <row r="135" spans="1:18" hidden="1" x14ac:dyDescent="0.35">
      <c r="A135" s="40">
        <v>502</v>
      </c>
      <c r="B135" s="66" t="s">
        <v>53</v>
      </c>
      <c r="C135" s="61">
        <v>5.5E-2</v>
      </c>
      <c r="D135" s="43">
        <v>748.85</v>
      </c>
      <c r="E135" s="43">
        <f t="shared" ref="E135:E153" si="24">F135*(12/10)</f>
        <v>49.424100000000003</v>
      </c>
      <c r="F135" s="44">
        <f t="shared" ref="F135:F153" si="25">C135*D135</f>
        <v>41.186750000000004</v>
      </c>
      <c r="G135" s="61">
        <v>3.5000000000000003E-2</v>
      </c>
      <c r="H135" s="43">
        <v>1497.69</v>
      </c>
      <c r="I135" s="43">
        <f t="shared" ref="I135:I153" si="26">J135*(12/10)</f>
        <v>62.902980000000007</v>
      </c>
      <c r="J135" s="44">
        <f t="shared" ref="J135:J153" si="27">G135*H135</f>
        <v>52.419150000000009</v>
      </c>
      <c r="K135" s="61">
        <v>3.5000000000000003E-2</v>
      </c>
      <c r="L135" s="43">
        <v>1393.19</v>
      </c>
      <c r="M135" s="43">
        <f t="shared" ref="M135:M153" si="28">N135*(12/10)</f>
        <v>58.513980000000004</v>
      </c>
      <c r="N135" s="44">
        <f t="shared" ref="N135:N153" si="29">L135*K135</f>
        <v>48.761650000000003</v>
      </c>
      <c r="O135" s="61">
        <v>0.03</v>
      </c>
      <c r="P135" s="47">
        <v>2141.81</v>
      </c>
      <c r="Q135" s="43">
        <f t="shared" ref="Q135:Q153" si="30">R135*(12/10)</f>
        <v>77.105159999999998</v>
      </c>
      <c r="R135" s="44">
        <f t="shared" ref="R135:R153" si="31">O135*P135</f>
        <v>64.254300000000001</v>
      </c>
    </row>
    <row r="136" spans="1:18" hidden="1" x14ac:dyDescent="0.35">
      <c r="A136" s="40">
        <v>503</v>
      </c>
      <c r="B136" s="66" t="s">
        <v>54</v>
      </c>
      <c r="C136" s="61">
        <v>7.4999999999999997E-2</v>
      </c>
      <c r="D136" s="43">
        <v>748.85</v>
      </c>
      <c r="E136" s="43">
        <f t="shared" si="24"/>
        <v>67.396500000000003</v>
      </c>
      <c r="F136" s="44">
        <f t="shared" si="25"/>
        <v>56.16375</v>
      </c>
      <c r="G136" s="61">
        <v>4.4999999999999998E-2</v>
      </c>
      <c r="H136" s="43">
        <v>1497.69</v>
      </c>
      <c r="I136" s="43">
        <f t="shared" si="26"/>
        <v>80.875259999999997</v>
      </c>
      <c r="J136" s="44">
        <f t="shared" si="27"/>
        <v>67.396050000000002</v>
      </c>
      <c r="K136" s="61">
        <v>4.4999999999999998E-2</v>
      </c>
      <c r="L136" s="43">
        <v>1393.19</v>
      </c>
      <c r="M136" s="43">
        <f t="shared" si="28"/>
        <v>75.232259999999997</v>
      </c>
      <c r="N136" s="44">
        <f t="shared" si="29"/>
        <v>62.693550000000002</v>
      </c>
      <c r="O136" s="61">
        <v>0.04</v>
      </c>
      <c r="P136" s="47">
        <v>2141.81</v>
      </c>
      <c r="Q136" s="43">
        <f t="shared" si="30"/>
        <v>102.80687999999999</v>
      </c>
      <c r="R136" s="44">
        <f t="shared" si="31"/>
        <v>85.672399999999996</v>
      </c>
    </row>
    <row r="137" spans="1:18" hidden="1" x14ac:dyDescent="0.35">
      <c r="A137" s="40">
        <v>504</v>
      </c>
      <c r="B137" s="66" t="s">
        <v>55</v>
      </c>
      <c r="C137" s="61">
        <v>0.1</v>
      </c>
      <c r="D137" s="43">
        <v>748.85</v>
      </c>
      <c r="E137" s="43">
        <f t="shared" si="24"/>
        <v>89.862000000000009</v>
      </c>
      <c r="F137" s="44">
        <f t="shared" si="25"/>
        <v>74.885000000000005</v>
      </c>
      <c r="G137" s="61">
        <v>0.06</v>
      </c>
      <c r="H137" s="43">
        <v>1497.69</v>
      </c>
      <c r="I137" s="43">
        <f t="shared" si="26"/>
        <v>107.83368</v>
      </c>
      <c r="J137" s="44">
        <f t="shared" si="27"/>
        <v>89.861400000000003</v>
      </c>
      <c r="K137" s="61">
        <v>0.06</v>
      </c>
      <c r="L137" s="43">
        <v>1393.19</v>
      </c>
      <c r="M137" s="43">
        <f t="shared" si="28"/>
        <v>100.30968</v>
      </c>
      <c r="N137" s="44">
        <f t="shared" si="29"/>
        <v>83.591400000000007</v>
      </c>
      <c r="O137" s="61">
        <v>0.05</v>
      </c>
      <c r="P137" s="47">
        <v>2141.81</v>
      </c>
      <c r="Q137" s="43">
        <f t="shared" si="30"/>
        <v>128.5086</v>
      </c>
      <c r="R137" s="44">
        <f t="shared" si="31"/>
        <v>107.09050000000001</v>
      </c>
    </row>
    <row r="138" spans="1:18" hidden="1" x14ac:dyDescent="0.35">
      <c r="A138" s="40">
        <v>505</v>
      </c>
      <c r="B138" s="66" t="s">
        <v>56</v>
      </c>
      <c r="C138" s="61">
        <v>0.11</v>
      </c>
      <c r="D138" s="43">
        <v>748.85</v>
      </c>
      <c r="E138" s="43">
        <f t="shared" si="24"/>
        <v>98.848200000000006</v>
      </c>
      <c r="F138" s="44">
        <f t="shared" si="25"/>
        <v>82.373500000000007</v>
      </c>
      <c r="G138" s="61">
        <v>7.0000000000000007E-2</v>
      </c>
      <c r="H138" s="43">
        <v>1497.69</v>
      </c>
      <c r="I138" s="43">
        <f t="shared" si="26"/>
        <v>125.80596000000001</v>
      </c>
      <c r="J138" s="44">
        <f t="shared" si="27"/>
        <v>104.83830000000002</v>
      </c>
      <c r="K138" s="61">
        <v>7.0000000000000007E-2</v>
      </c>
      <c r="L138" s="43">
        <v>1393.19</v>
      </c>
      <c r="M138" s="43">
        <f t="shared" si="28"/>
        <v>117.02796000000001</v>
      </c>
      <c r="N138" s="44">
        <f t="shared" si="29"/>
        <v>97.523300000000006</v>
      </c>
      <c r="O138" s="61">
        <v>0.06</v>
      </c>
      <c r="P138" s="47">
        <v>2141.81</v>
      </c>
      <c r="Q138" s="43">
        <f t="shared" si="30"/>
        <v>154.21032</v>
      </c>
      <c r="R138" s="44">
        <f t="shared" si="31"/>
        <v>128.5086</v>
      </c>
    </row>
    <row r="139" spans="1:18" hidden="1" x14ac:dyDescent="0.35">
      <c r="A139" s="40">
        <v>506</v>
      </c>
      <c r="B139" s="66" t="s">
        <v>57</v>
      </c>
      <c r="C139" s="61">
        <v>0.12</v>
      </c>
      <c r="D139" s="43">
        <v>748.85</v>
      </c>
      <c r="E139" s="43">
        <f t="shared" si="24"/>
        <v>107.83439999999999</v>
      </c>
      <c r="F139" s="44">
        <f t="shared" si="25"/>
        <v>89.861999999999995</v>
      </c>
      <c r="G139" s="61">
        <v>0.08</v>
      </c>
      <c r="H139" s="43">
        <v>1497.69</v>
      </c>
      <c r="I139" s="43">
        <f t="shared" si="26"/>
        <v>143.77824000000001</v>
      </c>
      <c r="J139" s="44">
        <f t="shared" si="27"/>
        <v>119.8152</v>
      </c>
      <c r="K139" s="61">
        <v>0.08</v>
      </c>
      <c r="L139" s="43">
        <v>1393.19</v>
      </c>
      <c r="M139" s="43">
        <f t="shared" si="28"/>
        <v>133.74624</v>
      </c>
      <c r="N139" s="44">
        <f t="shared" si="29"/>
        <v>111.4552</v>
      </c>
      <c r="O139" s="61">
        <v>7.0000000000000007E-2</v>
      </c>
      <c r="P139" s="47">
        <v>2141.81</v>
      </c>
      <c r="Q139" s="43">
        <f t="shared" si="30"/>
        <v>179.91204000000002</v>
      </c>
      <c r="R139" s="44">
        <f t="shared" si="31"/>
        <v>149.92670000000001</v>
      </c>
    </row>
    <row r="140" spans="1:18" hidden="1" x14ac:dyDescent="0.35">
      <c r="A140" s="40">
        <v>507</v>
      </c>
      <c r="B140" s="66" t="s">
        <v>58</v>
      </c>
      <c r="C140" s="61">
        <v>0.14000000000000001</v>
      </c>
      <c r="D140" s="43">
        <v>748.85</v>
      </c>
      <c r="E140" s="43">
        <f t="shared" si="24"/>
        <v>125.80680000000001</v>
      </c>
      <c r="F140" s="44">
        <f t="shared" si="25"/>
        <v>104.83900000000001</v>
      </c>
      <c r="G140" s="61">
        <v>0.1</v>
      </c>
      <c r="H140" s="43">
        <v>1497.69</v>
      </c>
      <c r="I140" s="43">
        <f t="shared" si="26"/>
        <v>179.72280000000001</v>
      </c>
      <c r="J140" s="44">
        <f t="shared" si="27"/>
        <v>149.76900000000001</v>
      </c>
      <c r="K140" s="61">
        <v>0.1</v>
      </c>
      <c r="L140" s="43">
        <v>1393.19</v>
      </c>
      <c r="M140" s="43">
        <f t="shared" si="28"/>
        <v>167.18280000000001</v>
      </c>
      <c r="N140" s="44">
        <f t="shared" si="29"/>
        <v>139.31900000000002</v>
      </c>
      <c r="O140" s="61">
        <v>0.09</v>
      </c>
      <c r="P140" s="47">
        <v>2141.81</v>
      </c>
      <c r="Q140" s="43">
        <f t="shared" si="30"/>
        <v>231.31547999999998</v>
      </c>
      <c r="R140" s="44">
        <f t="shared" si="31"/>
        <v>192.7629</v>
      </c>
    </row>
    <row r="141" spans="1:18" hidden="1" x14ac:dyDescent="0.35">
      <c r="A141" s="40">
        <v>508</v>
      </c>
      <c r="B141" s="66" t="s">
        <v>59</v>
      </c>
      <c r="C141" s="61">
        <v>0.2</v>
      </c>
      <c r="D141" s="43">
        <v>748.85</v>
      </c>
      <c r="E141" s="43">
        <f t="shared" si="24"/>
        <v>179.72400000000002</v>
      </c>
      <c r="F141" s="44">
        <f t="shared" si="25"/>
        <v>149.77000000000001</v>
      </c>
      <c r="G141" s="61">
        <v>0.15</v>
      </c>
      <c r="H141" s="43">
        <v>1497.69</v>
      </c>
      <c r="I141" s="43">
        <f t="shared" si="26"/>
        <v>269.58420000000001</v>
      </c>
      <c r="J141" s="44">
        <f t="shared" si="27"/>
        <v>224.65350000000001</v>
      </c>
      <c r="K141" s="61">
        <v>0.15</v>
      </c>
      <c r="L141" s="43">
        <v>1393.19</v>
      </c>
      <c r="M141" s="43">
        <f t="shared" si="28"/>
        <v>250.77419999999998</v>
      </c>
      <c r="N141" s="44">
        <f t="shared" si="29"/>
        <v>208.9785</v>
      </c>
      <c r="O141" s="61">
        <v>0.12</v>
      </c>
      <c r="P141" s="47">
        <v>2141.81</v>
      </c>
      <c r="Q141" s="43">
        <f t="shared" si="30"/>
        <v>308.42063999999999</v>
      </c>
      <c r="R141" s="44">
        <f t="shared" si="31"/>
        <v>257.0172</v>
      </c>
    </row>
    <row r="142" spans="1:18" hidden="1" x14ac:dyDescent="0.35">
      <c r="A142" s="40">
        <v>509</v>
      </c>
      <c r="B142" s="66" t="s">
        <v>60</v>
      </c>
      <c r="C142" s="61">
        <v>0.23</v>
      </c>
      <c r="D142" s="43">
        <v>748.85</v>
      </c>
      <c r="E142" s="43">
        <f t="shared" si="24"/>
        <v>206.68260000000001</v>
      </c>
      <c r="F142" s="44">
        <f t="shared" si="25"/>
        <v>172.2355</v>
      </c>
      <c r="G142" s="61">
        <v>0.17</v>
      </c>
      <c r="H142" s="43">
        <v>1497.69</v>
      </c>
      <c r="I142" s="43">
        <f t="shared" si="26"/>
        <v>305.52876000000003</v>
      </c>
      <c r="J142" s="44">
        <f t="shared" si="27"/>
        <v>254.60730000000004</v>
      </c>
      <c r="K142" s="61">
        <v>0.17</v>
      </c>
      <c r="L142" s="43">
        <v>1393.19</v>
      </c>
      <c r="M142" s="43">
        <f t="shared" si="28"/>
        <v>284.21075999999999</v>
      </c>
      <c r="N142" s="44">
        <f t="shared" si="29"/>
        <v>236.84230000000002</v>
      </c>
      <c r="O142" s="61">
        <v>0.14000000000000001</v>
      </c>
      <c r="P142" s="47">
        <v>2141.81</v>
      </c>
      <c r="Q142" s="43">
        <f t="shared" si="30"/>
        <v>359.82408000000004</v>
      </c>
      <c r="R142" s="44">
        <f t="shared" si="31"/>
        <v>299.85340000000002</v>
      </c>
    </row>
    <row r="143" spans="1:18" hidden="1" x14ac:dyDescent="0.35">
      <c r="A143" s="40">
        <v>510</v>
      </c>
      <c r="B143" s="66" t="s">
        <v>61</v>
      </c>
      <c r="C143" s="61">
        <v>0.27</v>
      </c>
      <c r="D143" s="43">
        <v>748.85</v>
      </c>
      <c r="E143" s="43">
        <f t="shared" si="24"/>
        <v>242.62739999999999</v>
      </c>
      <c r="F143" s="44">
        <f t="shared" si="25"/>
        <v>202.18950000000001</v>
      </c>
      <c r="G143" s="61">
        <v>0.21</v>
      </c>
      <c r="H143" s="43">
        <v>1497.69</v>
      </c>
      <c r="I143" s="43">
        <f t="shared" si="26"/>
        <v>377.41788000000003</v>
      </c>
      <c r="J143" s="44">
        <f t="shared" si="27"/>
        <v>314.51490000000001</v>
      </c>
      <c r="K143" s="61">
        <v>0.21</v>
      </c>
      <c r="L143" s="43">
        <v>1393.19</v>
      </c>
      <c r="M143" s="43">
        <f t="shared" si="28"/>
        <v>351.08388000000002</v>
      </c>
      <c r="N143" s="44">
        <f t="shared" si="29"/>
        <v>292.56990000000002</v>
      </c>
      <c r="O143" s="61">
        <v>0.17</v>
      </c>
      <c r="P143" s="47">
        <v>2141.81</v>
      </c>
      <c r="Q143" s="43">
        <f t="shared" si="30"/>
        <v>436.92923999999999</v>
      </c>
      <c r="R143" s="44">
        <f t="shared" si="31"/>
        <v>364.10770000000002</v>
      </c>
    </row>
    <row r="144" spans="1:18" hidden="1" x14ac:dyDescent="0.35">
      <c r="A144" s="40">
        <v>511</v>
      </c>
      <c r="B144" s="66" t="s">
        <v>62</v>
      </c>
      <c r="C144" s="61">
        <v>0.28999999999999998</v>
      </c>
      <c r="D144" s="43">
        <v>748.85</v>
      </c>
      <c r="E144" s="43">
        <f t="shared" si="24"/>
        <v>260.59979999999996</v>
      </c>
      <c r="F144" s="44">
        <f t="shared" si="25"/>
        <v>217.16649999999998</v>
      </c>
      <c r="G144" s="61">
        <v>0.23</v>
      </c>
      <c r="H144" s="43">
        <v>1497.69</v>
      </c>
      <c r="I144" s="43">
        <f t="shared" si="26"/>
        <v>413.36243999999999</v>
      </c>
      <c r="J144" s="44">
        <f t="shared" si="27"/>
        <v>344.46870000000001</v>
      </c>
      <c r="K144" s="61">
        <v>0.23</v>
      </c>
      <c r="L144" s="43">
        <v>1393.19</v>
      </c>
      <c r="M144" s="43">
        <f t="shared" si="28"/>
        <v>384.52044000000006</v>
      </c>
      <c r="N144" s="44">
        <f t="shared" si="29"/>
        <v>320.43370000000004</v>
      </c>
      <c r="O144" s="61">
        <v>0.19</v>
      </c>
      <c r="P144" s="47">
        <v>2141.81</v>
      </c>
      <c r="Q144" s="43">
        <f t="shared" si="30"/>
        <v>488.33267999999998</v>
      </c>
      <c r="R144" s="44">
        <f t="shared" si="31"/>
        <v>406.94389999999999</v>
      </c>
    </row>
    <row r="145" spans="1:18" hidden="1" x14ac:dyDescent="0.35">
      <c r="A145" s="40">
        <v>512</v>
      </c>
      <c r="B145" s="66" t="s">
        <v>63</v>
      </c>
      <c r="C145" s="61">
        <v>0.32</v>
      </c>
      <c r="D145" s="43">
        <v>748.85</v>
      </c>
      <c r="E145" s="43">
        <f t="shared" si="24"/>
        <v>287.55840000000001</v>
      </c>
      <c r="F145" s="44">
        <f t="shared" si="25"/>
        <v>239.63200000000001</v>
      </c>
      <c r="G145" s="61">
        <v>0.26</v>
      </c>
      <c r="H145" s="43">
        <v>1497.69</v>
      </c>
      <c r="I145" s="43">
        <f t="shared" si="26"/>
        <v>467.27927999999997</v>
      </c>
      <c r="J145" s="44">
        <f t="shared" si="27"/>
        <v>389.39940000000001</v>
      </c>
      <c r="K145" s="61">
        <v>0.26</v>
      </c>
      <c r="L145" s="43">
        <v>1393.19</v>
      </c>
      <c r="M145" s="43">
        <f t="shared" si="28"/>
        <v>434.67527999999999</v>
      </c>
      <c r="N145" s="44">
        <f t="shared" si="29"/>
        <v>362.2294</v>
      </c>
      <c r="O145" s="61">
        <v>0.22</v>
      </c>
      <c r="P145" s="47">
        <v>2141.81</v>
      </c>
      <c r="Q145" s="43">
        <f t="shared" si="30"/>
        <v>565.43783999999994</v>
      </c>
      <c r="R145" s="44">
        <f t="shared" si="31"/>
        <v>471.19819999999999</v>
      </c>
    </row>
    <row r="146" spans="1:18" hidden="1" x14ac:dyDescent="0.35">
      <c r="A146" s="40">
        <v>513</v>
      </c>
      <c r="B146" s="66" t="s">
        <v>64</v>
      </c>
      <c r="C146" s="61">
        <v>0.33</v>
      </c>
      <c r="D146" s="43">
        <v>748.85</v>
      </c>
      <c r="E146" s="43">
        <f t="shared" si="24"/>
        <v>296.5446</v>
      </c>
      <c r="F146" s="44">
        <f t="shared" si="25"/>
        <v>247.12050000000002</v>
      </c>
      <c r="G146" s="61">
        <v>0.27</v>
      </c>
      <c r="H146" s="43">
        <v>1497.69</v>
      </c>
      <c r="I146" s="43">
        <f t="shared" si="26"/>
        <v>485.25155999999998</v>
      </c>
      <c r="J146" s="44">
        <f t="shared" si="27"/>
        <v>404.37630000000001</v>
      </c>
      <c r="K146" s="61">
        <v>0.27</v>
      </c>
      <c r="L146" s="43">
        <v>1393.19</v>
      </c>
      <c r="M146" s="43">
        <f t="shared" si="28"/>
        <v>451.39356000000004</v>
      </c>
      <c r="N146" s="44">
        <f t="shared" si="29"/>
        <v>376.16130000000004</v>
      </c>
      <c r="O146" s="61">
        <v>0.23</v>
      </c>
      <c r="P146" s="47">
        <v>2141.81</v>
      </c>
      <c r="Q146" s="43">
        <f t="shared" si="30"/>
        <v>591.13955999999996</v>
      </c>
      <c r="R146" s="44">
        <f t="shared" si="31"/>
        <v>492.61630000000002</v>
      </c>
    </row>
    <row r="147" spans="1:18" hidden="1" x14ac:dyDescent="0.35">
      <c r="A147" s="40">
        <v>514</v>
      </c>
      <c r="B147" s="66" t="s">
        <v>65</v>
      </c>
      <c r="C147" s="61">
        <v>0.34</v>
      </c>
      <c r="D147" s="43">
        <v>748.85</v>
      </c>
      <c r="E147" s="43">
        <f t="shared" si="24"/>
        <v>305.53080000000006</v>
      </c>
      <c r="F147" s="44">
        <f t="shared" si="25"/>
        <v>254.60900000000004</v>
      </c>
      <c r="G147" s="61">
        <v>0.28000000000000003</v>
      </c>
      <c r="H147" s="43">
        <v>1497.69</v>
      </c>
      <c r="I147" s="43">
        <f t="shared" si="26"/>
        <v>503.22384000000005</v>
      </c>
      <c r="J147" s="44">
        <f t="shared" si="27"/>
        <v>419.35320000000007</v>
      </c>
      <c r="K147" s="61">
        <v>0.28000000000000003</v>
      </c>
      <c r="L147" s="43">
        <v>1393.19</v>
      </c>
      <c r="M147" s="43">
        <f t="shared" si="28"/>
        <v>468.11184000000003</v>
      </c>
      <c r="N147" s="44">
        <f t="shared" si="29"/>
        <v>390.09320000000002</v>
      </c>
      <c r="O147" s="61">
        <v>0.24</v>
      </c>
      <c r="P147" s="47">
        <v>2141.81</v>
      </c>
      <c r="Q147" s="43">
        <f t="shared" si="30"/>
        <v>616.84127999999998</v>
      </c>
      <c r="R147" s="44">
        <f t="shared" si="31"/>
        <v>514.03440000000001</v>
      </c>
    </row>
    <row r="148" spans="1:18" hidden="1" x14ac:dyDescent="0.35">
      <c r="A148" s="40">
        <v>515</v>
      </c>
      <c r="B148" s="66" t="s">
        <v>66</v>
      </c>
      <c r="C148" s="61">
        <v>0.34</v>
      </c>
      <c r="D148" s="43">
        <v>748.85</v>
      </c>
      <c r="E148" s="43">
        <f t="shared" si="24"/>
        <v>305.53080000000006</v>
      </c>
      <c r="F148" s="44">
        <f t="shared" si="25"/>
        <v>254.60900000000004</v>
      </c>
      <c r="G148" s="61">
        <v>0.3</v>
      </c>
      <c r="H148" s="43">
        <v>1497.69</v>
      </c>
      <c r="I148" s="43">
        <f t="shared" si="26"/>
        <v>539.16840000000002</v>
      </c>
      <c r="J148" s="44">
        <f t="shared" si="27"/>
        <v>449.30700000000002</v>
      </c>
      <c r="K148" s="61">
        <v>0.3</v>
      </c>
      <c r="L148" s="43">
        <v>1393.19</v>
      </c>
      <c r="M148" s="43">
        <f t="shared" si="28"/>
        <v>501.54839999999996</v>
      </c>
      <c r="N148" s="44">
        <f t="shared" si="29"/>
        <v>417.95699999999999</v>
      </c>
      <c r="O148" s="61">
        <v>0.26</v>
      </c>
      <c r="P148" s="47">
        <v>2141.81</v>
      </c>
      <c r="Q148" s="43">
        <f t="shared" si="30"/>
        <v>668.24471999999992</v>
      </c>
      <c r="R148" s="44">
        <f t="shared" si="31"/>
        <v>556.87059999999997</v>
      </c>
    </row>
    <row r="149" spans="1:18" hidden="1" x14ac:dyDescent="0.35">
      <c r="A149" s="40">
        <v>516</v>
      </c>
      <c r="B149" s="67" t="s">
        <v>67</v>
      </c>
      <c r="C149" s="61">
        <v>0.34</v>
      </c>
      <c r="D149" s="43">
        <v>748.85</v>
      </c>
      <c r="E149" s="43">
        <f t="shared" si="24"/>
        <v>305.53080000000006</v>
      </c>
      <c r="F149" s="44">
        <f t="shared" si="25"/>
        <v>254.60900000000004</v>
      </c>
      <c r="G149" s="61">
        <v>0.3</v>
      </c>
      <c r="H149" s="43">
        <v>1497.69</v>
      </c>
      <c r="I149" s="43">
        <f t="shared" si="26"/>
        <v>539.16840000000002</v>
      </c>
      <c r="J149" s="44">
        <f t="shared" si="27"/>
        <v>449.30700000000002</v>
      </c>
      <c r="K149" s="61">
        <v>0.3</v>
      </c>
      <c r="L149" s="43">
        <v>1393.19</v>
      </c>
      <c r="M149" s="43">
        <f t="shared" si="28"/>
        <v>501.54839999999996</v>
      </c>
      <c r="N149" s="44">
        <f t="shared" si="29"/>
        <v>417.95699999999999</v>
      </c>
      <c r="O149" s="61">
        <v>0.28000000000000003</v>
      </c>
      <c r="P149" s="47">
        <v>2141.81</v>
      </c>
      <c r="Q149" s="43">
        <f t="shared" si="30"/>
        <v>719.64816000000008</v>
      </c>
      <c r="R149" s="44">
        <f t="shared" si="31"/>
        <v>599.70680000000004</v>
      </c>
    </row>
    <row r="150" spans="1:18" hidden="1" x14ac:dyDescent="0.35">
      <c r="A150" s="40">
        <v>517</v>
      </c>
      <c r="B150" s="66" t="s">
        <v>68</v>
      </c>
      <c r="C150" s="61">
        <v>0.35</v>
      </c>
      <c r="D150" s="43">
        <v>748.85</v>
      </c>
      <c r="E150" s="43">
        <f t="shared" si="24"/>
        <v>314.51699999999994</v>
      </c>
      <c r="F150" s="44">
        <f t="shared" si="25"/>
        <v>262.09749999999997</v>
      </c>
      <c r="G150" s="61">
        <v>0.3</v>
      </c>
      <c r="H150" s="43">
        <v>1497.69</v>
      </c>
      <c r="I150" s="43">
        <f t="shared" si="26"/>
        <v>539.16840000000002</v>
      </c>
      <c r="J150" s="44">
        <f t="shared" si="27"/>
        <v>449.30700000000002</v>
      </c>
      <c r="K150" s="61">
        <v>0.3</v>
      </c>
      <c r="L150" s="43">
        <v>1393.19</v>
      </c>
      <c r="M150" s="43">
        <f t="shared" si="28"/>
        <v>501.54839999999996</v>
      </c>
      <c r="N150" s="44">
        <f t="shared" si="29"/>
        <v>417.95699999999999</v>
      </c>
      <c r="O150" s="61">
        <v>0.28999999999999998</v>
      </c>
      <c r="P150" s="47">
        <v>2141.81</v>
      </c>
      <c r="Q150" s="43">
        <f t="shared" si="30"/>
        <v>745.34987999999987</v>
      </c>
      <c r="R150" s="44">
        <f t="shared" si="31"/>
        <v>621.12489999999991</v>
      </c>
    </row>
    <row r="151" spans="1:18" hidden="1" x14ac:dyDescent="0.35">
      <c r="A151" s="40">
        <v>518</v>
      </c>
      <c r="B151" s="66" t="s">
        <v>69</v>
      </c>
      <c r="C151" s="61">
        <v>0.35</v>
      </c>
      <c r="D151" s="43">
        <v>748.85</v>
      </c>
      <c r="E151" s="43">
        <f t="shared" si="24"/>
        <v>314.51699999999994</v>
      </c>
      <c r="F151" s="44">
        <f t="shared" si="25"/>
        <v>262.09749999999997</v>
      </c>
      <c r="G151" s="61">
        <v>0.35</v>
      </c>
      <c r="H151" s="43">
        <v>1497.69</v>
      </c>
      <c r="I151" s="43">
        <f t="shared" si="26"/>
        <v>629.02980000000002</v>
      </c>
      <c r="J151" s="44">
        <f t="shared" si="27"/>
        <v>524.19150000000002</v>
      </c>
      <c r="K151" s="61">
        <v>0.35</v>
      </c>
      <c r="L151" s="43">
        <v>1393.19</v>
      </c>
      <c r="M151" s="43">
        <f t="shared" si="28"/>
        <v>585.13979999999992</v>
      </c>
      <c r="N151" s="44">
        <f t="shared" si="29"/>
        <v>487.61649999999997</v>
      </c>
      <c r="O151" s="61">
        <v>0.32</v>
      </c>
      <c r="P151" s="47">
        <v>2141.81</v>
      </c>
      <c r="Q151" s="43">
        <f t="shared" si="30"/>
        <v>822.45503999999994</v>
      </c>
      <c r="R151" s="44">
        <f t="shared" si="31"/>
        <v>685.37919999999997</v>
      </c>
    </row>
    <row r="152" spans="1:18" hidden="1" x14ac:dyDescent="0.35">
      <c r="A152" s="40">
        <v>519</v>
      </c>
      <c r="B152" s="66" t="s">
        <v>70</v>
      </c>
      <c r="C152" s="61">
        <v>0.35</v>
      </c>
      <c r="D152" s="43">
        <v>748.85</v>
      </c>
      <c r="E152" s="43">
        <f t="shared" si="24"/>
        <v>314.51699999999994</v>
      </c>
      <c r="F152" s="44">
        <f t="shared" si="25"/>
        <v>262.09749999999997</v>
      </c>
      <c r="G152" s="61">
        <v>0.35</v>
      </c>
      <c r="H152" s="43">
        <v>1497.69</v>
      </c>
      <c r="I152" s="43">
        <f t="shared" si="26"/>
        <v>629.02980000000002</v>
      </c>
      <c r="J152" s="44">
        <f t="shared" si="27"/>
        <v>524.19150000000002</v>
      </c>
      <c r="K152" s="61">
        <v>0.35</v>
      </c>
      <c r="L152" s="43">
        <v>1393.19</v>
      </c>
      <c r="M152" s="43">
        <f t="shared" si="28"/>
        <v>585.13979999999992</v>
      </c>
      <c r="N152" s="44">
        <f t="shared" si="29"/>
        <v>487.61649999999997</v>
      </c>
      <c r="O152" s="61">
        <v>0.32</v>
      </c>
      <c r="P152" s="47">
        <v>2141.81</v>
      </c>
      <c r="Q152" s="43">
        <f t="shared" si="30"/>
        <v>822.45503999999994</v>
      </c>
      <c r="R152" s="44">
        <f t="shared" si="31"/>
        <v>685.37919999999997</v>
      </c>
    </row>
    <row r="153" spans="1:18" ht="15" hidden="1" thickBot="1" x14ac:dyDescent="0.4">
      <c r="A153" s="40">
        <v>520</v>
      </c>
      <c r="B153" s="68" t="s">
        <v>71</v>
      </c>
      <c r="C153" s="64">
        <v>0.35</v>
      </c>
      <c r="D153" s="43">
        <v>748.85</v>
      </c>
      <c r="E153" s="43">
        <f t="shared" si="24"/>
        <v>314.51699999999994</v>
      </c>
      <c r="F153" s="44">
        <f t="shared" si="25"/>
        <v>262.09749999999997</v>
      </c>
      <c r="G153" s="64">
        <v>0.35</v>
      </c>
      <c r="H153" s="43">
        <v>1497.69</v>
      </c>
      <c r="I153" s="43">
        <f t="shared" si="26"/>
        <v>629.02980000000002</v>
      </c>
      <c r="J153" s="44">
        <f t="shared" si="27"/>
        <v>524.19150000000002</v>
      </c>
      <c r="K153" s="64">
        <v>0.35</v>
      </c>
      <c r="L153" s="43">
        <v>1393.19</v>
      </c>
      <c r="M153" s="43">
        <f t="shared" si="28"/>
        <v>585.13979999999992</v>
      </c>
      <c r="N153" s="44">
        <f t="shared" si="29"/>
        <v>487.61649999999997</v>
      </c>
      <c r="O153" s="64">
        <v>0.35</v>
      </c>
      <c r="P153" s="47">
        <v>2141.81</v>
      </c>
      <c r="Q153" s="43">
        <f t="shared" si="30"/>
        <v>899.5601999999999</v>
      </c>
      <c r="R153" s="44">
        <f t="shared" si="31"/>
        <v>749.63349999999991</v>
      </c>
    </row>
    <row r="154" spans="1:18" s="82" customFormat="1" hidden="1" x14ac:dyDescent="0.35">
      <c r="A154" s="78"/>
      <c r="B154" s="79"/>
      <c r="C154" s="80"/>
      <c r="D154" s="81"/>
      <c r="E154" s="81"/>
      <c r="F154" s="81"/>
      <c r="G154" s="80"/>
      <c r="H154" s="81"/>
      <c r="I154" s="81"/>
      <c r="J154" s="81"/>
      <c r="K154" s="80"/>
      <c r="L154" s="81"/>
      <c r="M154" s="81"/>
      <c r="N154" s="81"/>
      <c r="O154" s="80"/>
      <c r="P154" s="81"/>
      <c r="Q154" s="81"/>
      <c r="R154" s="81"/>
    </row>
    <row r="155" spans="1:18" s="82" customFormat="1" ht="15" hidden="1" thickBot="1" x14ac:dyDescent="0.4">
      <c r="A155" s="78"/>
      <c r="B155" s="79"/>
      <c r="C155" s="83"/>
      <c r="D155" s="81"/>
      <c r="E155" s="81"/>
      <c r="F155" s="81"/>
      <c r="G155" s="83"/>
      <c r="H155" s="81"/>
      <c r="I155" s="81"/>
      <c r="J155" s="81"/>
      <c r="K155" s="83"/>
      <c r="L155" s="81"/>
      <c r="M155" s="81"/>
      <c r="N155" s="81"/>
      <c r="O155" s="83"/>
      <c r="P155" s="81"/>
      <c r="Q155" s="81"/>
      <c r="R155" s="81"/>
    </row>
    <row r="156" spans="1:18" ht="16" hidden="1" thickBot="1" x14ac:dyDescent="0.4">
      <c r="B156" s="77" t="s">
        <v>88</v>
      </c>
      <c r="C156" s="84" t="s">
        <v>25</v>
      </c>
      <c r="D156" s="85"/>
      <c r="E156" s="85"/>
      <c r="F156" s="86"/>
      <c r="G156" s="84" t="s">
        <v>72</v>
      </c>
      <c r="H156" s="85"/>
      <c r="I156" s="85"/>
      <c r="J156" s="86"/>
      <c r="K156" s="84" t="s">
        <v>73</v>
      </c>
      <c r="L156" s="87"/>
      <c r="M156" s="87"/>
      <c r="N156" s="88"/>
      <c r="O156" s="84" t="s">
        <v>28</v>
      </c>
      <c r="P156" s="89"/>
      <c r="Q156" s="89"/>
      <c r="R156" s="90"/>
    </row>
    <row r="157" spans="1:18" ht="26.5" hidden="1" thickBot="1" x14ac:dyDescent="0.4">
      <c r="A157" s="32" t="s">
        <v>37</v>
      </c>
      <c r="B157" s="57" t="s">
        <v>38</v>
      </c>
      <c r="C157" s="35" t="s">
        <v>39</v>
      </c>
      <c r="D157" s="36" t="s">
        <v>40</v>
      </c>
      <c r="E157" s="37" t="s">
        <v>41</v>
      </c>
      <c r="F157" s="37" t="s">
        <v>42</v>
      </c>
      <c r="G157" s="35" t="s">
        <v>39</v>
      </c>
      <c r="H157" s="36" t="s">
        <v>40</v>
      </c>
      <c r="I157" s="37" t="s">
        <v>41</v>
      </c>
      <c r="J157" s="37" t="s">
        <v>42</v>
      </c>
      <c r="K157" s="35" t="s">
        <v>39</v>
      </c>
      <c r="L157" s="36" t="s">
        <v>40</v>
      </c>
      <c r="M157" s="37" t="s">
        <v>41</v>
      </c>
      <c r="N157" s="37" t="s">
        <v>42</v>
      </c>
      <c r="O157" s="35" t="s">
        <v>39</v>
      </c>
      <c r="P157" s="38" t="s">
        <v>40</v>
      </c>
      <c r="Q157" s="37" t="s">
        <v>41</v>
      </c>
      <c r="R157" s="39" t="s">
        <v>42</v>
      </c>
    </row>
    <row r="158" spans="1:18" hidden="1" x14ac:dyDescent="0.35">
      <c r="A158" s="40">
        <v>601</v>
      </c>
      <c r="B158" s="65" t="s">
        <v>52</v>
      </c>
      <c r="C158" s="59">
        <v>4.4999999999999998E-2</v>
      </c>
      <c r="D158" s="43">
        <v>743.19</v>
      </c>
      <c r="E158" s="43">
        <f>F158*(12/10)</f>
        <v>40.132260000000002</v>
      </c>
      <c r="F158" s="44">
        <f>C158*D158</f>
        <v>33.443550000000002</v>
      </c>
      <c r="G158" s="59">
        <v>3.5000000000000003E-2</v>
      </c>
      <c r="H158" s="43">
        <v>1486.39</v>
      </c>
      <c r="I158" s="43">
        <f>J158*(12/10)</f>
        <v>62.428380000000011</v>
      </c>
      <c r="J158" s="44">
        <f>G158*H158</f>
        <v>52.023650000000011</v>
      </c>
      <c r="K158" s="59">
        <v>3.5000000000000003E-2</v>
      </c>
      <c r="L158" s="43">
        <v>1382.71</v>
      </c>
      <c r="M158" s="43">
        <f>N158*(12/10)</f>
        <v>58.073820000000005</v>
      </c>
      <c r="N158" s="44">
        <f>L158*K158</f>
        <v>48.394850000000005</v>
      </c>
      <c r="O158" s="59">
        <v>0.03</v>
      </c>
      <c r="P158" s="47">
        <v>2125.64</v>
      </c>
      <c r="Q158" s="43">
        <f>R158*(12/10)</f>
        <v>76.52303999999998</v>
      </c>
      <c r="R158" s="44">
        <f>O158*P158</f>
        <v>63.769199999999991</v>
      </c>
    </row>
    <row r="159" spans="1:18" hidden="1" x14ac:dyDescent="0.35">
      <c r="A159" s="40">
        <v>602</v>
      </c>
      <c r="B159" s="66" t="s">
        <v>53</v>
      </c>
      <c r="C159" s="61">
        <v>5.5E-2</v>
      </c>
      <c r="D159" s="43">
        <v>743.19</v>
      </c>
      <c r="E159" s="43">
        <f t="shared" ref="E159:E177" si="32">F159*(12/10)</f>
        <v>49.050539999999998</v>
      </c>
      <c r="F159" s="44">
        <f t="shared" ref="F159:F177" si="33">C159*D159</f>
        <v>40.875450000000001</v>
      </c>
      <c r="G159" s="61">
        <v>3.5000000000000003E-2</v>
      </c>
      <c r="H159" s="43">
        <v>1486.39</v>
      </c>
      <c r="I159" s="43">
        <f t="shared" ref="I159:I177" si="34">J159*(12/10)</f>
        <v>62.428380000000011</v>
      </c>
      <c r="J159" s="44">
        <f t="shared" ref="J159:J177" si="35">G159*H159</f>
        <v>52.023650000000011</v>
      </c>
      <c r="K159" s="61">
        <v>3.5000000000000003E-2</v>
      </c>
      <c r="L159" s="43">
        <v>1382.71</v>
      </c>
      <c r="M159" s="43">
        <f t="shared" ref="M159:M177" si="36">N159*(12/10)</f>
        <v>58.073820000000005</v>
      </c>
      <c r="N159" s="44">
        <f t="shared" ref="N159:N177" si="37">L159*K159</f>
        <v>48.394850000000005</v>
      </c>
      <c r="O159" s="61">
        <v>0.03</v>
      </c>
      <c r="P159" s="47">
        <v>2125.64</v>
      </c>
      <c r="Q159" s="43">
        <f t="shared" ref="Q159:Q177" si="38">R159*(12/10)</f>
        <v>76.52303999999998</v>
      </c>
      <c r="R159" s="44">
        <f t="shared" ref="R159:R177" si="39">O159*P159</f>
        <v>63.769199999999991</v>
      </c>
    </row>
    <row r="160" spans="1:18" hidden="1" x14ac:dyDescent="0.35">
      <c r="A160" s="40">
        <v>603</v>
      </c>
      <c r="B160" s="66" t="s">
        <v>54</v>
      </c>
      <c r="C160" s="61">
        <v>7.4999999999999997E-2</v>
      </c>
      <c r="D160" s="43">
        <v>743.19</v>
      </c>
      <c r="E160" s="43">
        <f t="shared" si="32"/>
        <v>66.887100000000004</v>
      </c>
      <c r="F160" s="44">
        <f t="shared" si="33"/>
        <v>55.739250000000006</v>
      </c>
      <c r="G160" s="61">
        <v>4.4999999999999998E-2</v>
      </c>
      <c r="H160" s="43">
        <v>1486.39</v>
      </c>
      <c r="I160" s="43">
        <f t="shared" si="34"/>
        <v>80.265060000000005</v>
      </c>
      <c r="J160" s="44">
        <f t="shared" si="35"/>
        <v>66.887550000000005</v>
      </c>
      <c r="K160" s="61">
        <v>4.4999999999999998E-2</v>
      </c>
      <c r="L160" s="43">
        <v>1382.71</v>
      </c>
      <c r="M160" s="43">
        <f t="shared" si="36"/>
        <v>74.666339999999991</v>
      </c>
      <c r="N160" s="44">
        <f t="shared" si="37"/>
        <v>62.22195</v>
      </c>
      <c r="O160" s="61">
        <v>0.04</v>
      </c>
      <c r="P160" s="47">
        <v>2125.64</v>
      </c>
      <c r="Q160" s="43">
        <f t="shared" si="38"/>
        <v>102.03071999999999</v>
      </c>
      <c r="R160" s="44">
        <f t="shared" si="39"/>
        <v>85.025599999999997</v>
      </c>
    </row>
    <row r="161" spans="1:18" hidden="1" x14ac:dyDescent="0.35">
      <c r="A161" s="40">
        <v>604</v>
      </c>
      <c r="B161" s="66" t="s">
        <v>55</v>
      </c>
      <c r="C161" s="61">
        <v>0.1</v>
      </c>
      <c r="D161" s="43">
        <v>743.19</v>
      </c>
      <c r="E161" s="43">
        <f t="shared" si="32"/>
        <v>89.1828</v>
      </c>
      <c r="F161" s="44">
        <f t="shared" si="33"/>
        <v>74.319000000000003</v>
      </c>
      <c r="G161" s="61">
        <v>0.06</v>
      </c>
      <c r="H161" s="43">
        <v>1486.39</v>
      </c>
      <c r="I161" s="43">
        <f t="shared" si="34"/>
        <v>107.02008000000001</v>
      </c>
      <c r="J161" s="44">
        <f t="shared" si="35"/>
        <v>89.183400000000006</v>
      </c>
      <c r="K161" s="61">
        <v>0.06</v>
      </c>
      <c r="L161" s="43">
        <v>1382.71</v>
      </c>
      <c r="M161" s="43">
        <f t="shared" si="36"/>
        <v>99.555119999999988</v>
      </c>
      <c r="N161" s="44">
        <f t="shared" si="37"/>
        <v>82.962599999999995</v>
      </c>
      <c r="O161" s="61">
        <v>0.05</v>
      </c>
      <c r="P161" s="47">
        <v>2125.64</v>
      </c>
      <c r="Q161" s="43">
        <f t="shared" si="38"/>
        <v>127.5384</v>
      </c>
      <c r="R161" s="44">
        <f t="shared" si="39"/>
        <v>106.282</v>
      </c>
    </row>
    <row r="162" spans="1:18" hidden="1" x14ac:dyDescent="0.35">
      <c r="A162" s="40">
        <v>605</v>
      </c>
      <c r="B162" s="66" t="s">
        <v>56</v>
      </c>
      <c r="C162" s="61">
        <v>0.11</v>
      </c>
      <c r="D162" s="43">
        <v>743.19</v>
      </c>
      <c r="E162" s="43">
        <f t="shared" si="32"/>
        <v>98.101079999999996</v>
      </c>
      <c r="F162" s="44">
        <f t="shared" si="33"/>
        <v>81.750900000000001</v>
      </c>
      <c r="G162" s="61">
        <v>7.0000000000000007E-2</v>
      </c>
      <c r="H162" s="43">
        <v>1486.39</v>
      </c>
      <c r="I162" s="43">
        <f t="shared" si="34"/>
        <v>124.85676000000002</v>
      </c>
      <c r="J162" s="44">
        <f t="shared" si="35"/>
        <v>104.04730000000002</v>
      </c>
      <c r="K162" s="61">
        <v>7.0000000000000007E-2</v>
      </c>
      <c r="L162" s="43">
        <v>1382.71</v>
      </c>
      <c r="M162" s="43">
        <f t="shared" si="36"/>
        <v>116.14764000000001</v>
      </c>
      <c r="N162" s="44">
        <f t="shared" si="37"/>
        <v>96.789700000000011</v>
      </c>
      <c r="O162" s="61">
        <v>0.06</v>
      </c>
      <c r="P162" s="47">
        <v>2125.64</v>
      </c>
      <c r="Q162" s="43">
        <f t="shared" si="38"/>
        <v>153.04607999999996</v>
      </c>
      <c r="R162" s="44">
        <f t="shared" si="39"/>
        <v>127.53839999999998</v>
      </c>
    </row>
    <row r="163" spans="1:18" hidden="1" x14ac:dyDescent="0.35">
      <c r="A163" s="40">
        <v>606</v>
      </c>
      <c r="B163" s="66" t="s">
        <v>57</v>
      </c>
      <c r="C163" s="61">
        <v>0.12</v>
      </c>
      <c r="D163" s="43">
        <v>743.19</v>
      </c>
      <c r="E163" s="43">
        <f t="shared" si="32"/>
        <v>107.01935999999999</v>
      </c>
      <c r="F163" s="44">
        <f t="shared" si="33"/>
        <v>89.1828</v>
      </c>
      <c r="G163" s="61">
        <v>0.08</v>
      </c>
      <c r="H163" s="43">
        <v>1486.39</v>
      </c>
      <c r="I163" s="43">
        <f t="shared" si="34"/>
        <v>142.69344000000001</v>
      </c>
      <c r="J163" s="44">
        <f t="shared" si="35"/>
        <v>118.91120000000001</v>
      </c>
      <c r="K163" s="61">
        <v>0.08</v>
      </c>
      <c r="L163" s="43">
        <v>1382.71</v>
      </c>
      <c r="M163" s="43">
        <f t="shared" si="36"/>
        <v>132.74016</v>
      </c>
      <c r="N163" s="44">
        <f t="shared" si="37"/>
        <v>110.61680000000001</v>
      </c>
      <c r="O163" s="61">
        <v>7.0000000000000007E-2</v>
      </c>
      <c r="P163" s="47">
        <v>2125.64</v>
      </c>
      <c r="Q163" s="43">
        <f t="shared" si="38"/>
        <v>178.55376000000001</v>
      </c>
      <c r="R163" s="44">
        <f t="shared" si="39"/>
        <v>148.79480000000001</v>
      </c>
    </row>
    <row r="164" spans="1:18" hidden="1" x14ac:dyDescent="0.35">
      <c r="A164" s="40">
        <v>607</v>
      </c>
      <c r="B164" s="66" t="s">
        <v>58</v>
      </c>
      <c r="C164" s="61">
        <v>0.14000000000000001</v>
      </c>
      <c r="D164" s="43">
        <v>743.19</v>
      </c>
      <c r="E164" s="43">
        <f t="shared" si="32"/>
        <v>124.85592000000001</v>
      </c>
      <c r="F164" s="44">
        <f t="shared" si="33"/>
        <v>104.04660000000001</v>
      </c>
      <c r="G164" s="61">
        <v>0.1</v>
      </c>
      <c r="H164" s="43">
        <v>1486.39</v>
      </c>
      <c r="I164" s="43">
        <f t="shared" si="34"/>
        <v>178.36680000000001</v>
      </c>
      <c r="J164" s="44">
        <f t="shared" si="35"/>
        <v>148.63900000000001</v>
      </c>
      <c r="K164" s="61">
        <v>0.1</v>
      </c>
      <c r="L164" s="43">
        <v>1382.71</v>
      </c>
      <c r="M164" s="43">
        <f t="shared" si="36"/>
        <v>165.92520000000002</v>
      </c>
      <c r="N164" s="44">
        <f t="shared" si="37"/>
        <v>138.27100000000002</v>
      </c>
      <c r="O164" s="61">
        <v>0.09</v>
      </c>
      <c r="P164" s="47">
        <v>2125.64</v>
      </c>
      <c r="Q164" s="43">
        <f t="shared" si="38"/>
        <v>229.56911999999997</v>
      </c>
      <c r="R164" s="44">
        <f t="shared" si="39"/>
        <v>191.30759999999998</v>
      </c>
    </row>
    <row r="165" spans="1:18" hidden="1" x14ac:dyDescent="0.35">
      <c r="A165" s="40">
        <v>608</v>
      </c>
      <c r="B165" s="66" t="s">
        <v>59</v>
      </c>
      <c r="C165" s="61">
        <v>0.2</v>
      </c>
      <c r="D165" s="43">
        <v>743.19</v>
      </c>
      <c r="E165" s="43">
        <f t="shared" si="32"/>
        <v>178.3656</v>
      </c>
      <c r="F165" s="44">
        <f t="shared" si="33"/>
        <v>148.63800000000001</v>
      </c>
      <c r="G165" s="61">
        <v>0.15</v>
      </c>
      <c r="H165" s="43">
        <v>1486.39</v>
      </c>
      <c r="I165" s="43">
        <f t="shared" si="34"/>
        <v>267.55020000000002</v>
      </c>
      <c r="J165" s="44">
        <f t="shared" si="35"/>
        <v>222.95850000000002</v>
      </c>
      <c r="K165" s="61">
        <v>0.15</v>
      </c>
      <c r="L165" s="43">
        <v>1382.71</v>
      </c>
      <c r="M165" s="43">
        <f t="shared" si="36"/>
        <v>248.88779999999997</v>
      </c>
      <c r="N165" s="44">
        <f t="shared" si="37"/>
        <v>207.40649999999999</v>
      </c>
      <c r="O165" s="61">
        <v>0.12</v>
      </c>
      <c r="P165" s="47">
        <v>2125.64</v>
      </c>
      <c r="Q165" s="43">
        <f t="shared" si="38"/>
        <v>306.09215999999992</v>
      </c>
      <c r="R165" s="44">
        <f t="shared" si="39"/>
        <v>255.07679999999996</v>
      </c>
    </row>
    <row r="166" spans="1:18" hidden="1" x14ac:dyDescent="0.35">
      <c r="A166" s="40">
        <v>609</v>
      </c>
      <c r="B166" s="66" t="s">
        <v>60</v>
      </c>
      <c r="C166" s="61">
        <v>0.23</v>
      </c>
      <c r="D166" s="43">
        <v>743.19</v>
      </c>
      <c r="E166" s="43">
        <f t="shared" si="32"/>
        <v>205.12044</v>
      </c>
      <c r="F166" s="44">
        <f t="shared" si="33"/>
        <v>170.93370000000002</v>
      </c>
      <c r="G166" s="61">
        <v>0.17</v>
      </c>
      <c r="H166" s="43">
        <v>1486.39</v>
      </c>
      <c r="I166" s="43">
        <f t="shared" si="34"/>
        <v>303.22356000000002</v>
      </c>
      <c r="J166" s="44">
        <f t="shared" si="35"/>
        <v>252.68630000000005</v>
      </c>
      <c r="K166" s="61">
        <v>0.17</v>
      </c>
      <c r="L166" s="43">
        <v>1382.71</v>
      </c>
      <c r="M166" s="43">
        <f t="shared" si="36"/>
        <v>282.07284000000004</v>
      </c>
      <c r="N166" s="44">
        <f t="shared" si="37"/>
        <v>235.06070000000003</v>
      </c>
      <c r="O166" s="61">
        <v>0.14000000000000001</v>
      </c>
      <c r="P166" s="47">
        <v>2125.64</v>
      </c>
      <c r="Q166" s="43">
        <f t="shared" si="38"/>
        <v>357.10752000000002</v>
      </c>
      <c r="R166" s="44">
        <f t="shared" si="39"/>
        <v>297.58960000000002</v>
      </c>
    </row>
    <row r="167" spans="1:18" hidden="1" x14ac:dyDescent="0.35">
      <c r="A167" s="40">
        <v>610</v>
      </c>
      <c r="B167" s="66" t="s">
        <v>61</v>
      </c>
      <c r="C167" s="61">
        <v>0.27</v>
      </c>
      <c r="D167" s="43">
        <v>743.19</v>
      </c>
      <c r="E167" s="43">
        <f t="shared" si="32"/>
        <v>240.79356000000004</v>
      </c>
      <c r="F167" s="44">
        <f t="shared" si="33"/>
        <v>200.66130000000004</v>
      </c>
      <c r="G167" s="61">
        <v>0.21</v>
      </c>
      <c r="H167" s="43">
        <v>1486.39</v>
      </c>
      <c r="I167" s="43">
        <f t="shared" si="34"/>
        <v>374.57028000000003</v>
      </c>
      <c r="J167" s="44">
        <f t="shared" si="35"/>
        <v>312.14190000000002</v>
      </c>
      <c r="K167" s="61">
        <v>0.21</v>
      </c>
      <c r="L167" s="43">
        <v>1382.71</v>
      </c>
      <c r="M167" s="43">
        <f t="shared" si="36"/>
        <v>348.44292000000002</v>
      </c>
      <c r="N167" s="44">
        <f t="shared" si="37"/>
        <v>290.3691</v>
      </c>
      <c r="O167" s="61">
        <v>0.17</v>
      </c>
      <c r="P167" s="47">
        <v>2125.64</v>
      </c>
      <c r="Q167" s="43">
        <f t="shared" si="38"/>
        <v>433.63056</v>
      </c>
      <c r="R167" s="44">
        <f t="shared" si="39"/>
        <v>361.35880000000003</v>
      </c>
    </row>
    <row r="168" spans="1:18" hidden="1" x14ac:dyDescent="0.35">
      <c r="A168" s="40">
        <v>611</v>
      </c>
      <c r="B168" s="66" t="s">
        <v>62</v>
      </c>
      <c r="C168" s="61">
        <v>0.28999999999999998</v>
      </c>
      <c r="D168" s="43">
        <v>743.19</v>
      </c>
      <c r="E168" s="43">
        <f t="shared" si="32"/>
        <v>258.63011999999998</v>
      </c>
      <c r="F168" s="44">
        <f t="shared" si="33"/>
        <v>215.52510000000001</v>
      </c>
      <c r="G168" s="61">
        <v>0.23</v>
      </c>
      <c r="H168" s="43">
        <v>1486.39</v>
      </c>
      <c r="I168" s="43">
        <f t="shared" si="34"/>
        <v>410.24364000000003</v>
      </c>
      <c r="J168" s="44">
        <f t="shared" si="35"/>
        <v>341.86970000000002</v>
      </c>
      <c r="K168" s="61">
        <v>0.23</v>
      </c>
      <c r="L168" s="43">
        <v>1382.71</v>
      </c>
      <c r="M168" s="43">
        <f t="shared" si="36"/>
        <v>381.62795999999997</v>
      </c>
      <c r="N168" s="44">
        <f t="shared" si="37"/>
        <v>318.02330000000001</v>
      </c>
      <c r="O168" s="61">
        <v>0.19</v>
      </c>
      <c r="P168" s="47">
        <v>2125.64</v>
      </c>
      <c r="Q168" s="43">
        <f t="shared" si="38"/>
        <v>484.64591999999999</v>
      </c>
      <c r="R168" s="44">
        <f t="shared" si="39"/>
        <v>403.8716</v>
      </c>
    </row>
    <row r="169" spans="1:18" hidden="1" x14ac:dyDescent="0.35">
      <c r="A169" s="40">
        <v>612</v>
      </c>
      <c r="B169" s="66" t="s">
        <v>63</v>
      </c>
      <c r="C169" s="61">
        <v>0.32</v>
      </c>
      <c r="D169" s="43">
        <v>743.19</v>
      </c>
      <c r="E169" s="43">
        <f t="shared" si="32"/>
        <v>285.38496000000004</v>
      </c>
      <c r="F169" s="44">
        <f t="shared" si="33"/>
        <v>237.82080000000002</v>
      </c>
      <c r="G169" s="61">
        <v>0.26</v>
      </c>
      <c r="H169" s="43">
        <v>1486.39</v>
      </c>
      <c r="I169" s="43">
        <f t="shared" si="34"/>
        <v>463.75368000000003</v>
      </c>
      <c r="J169" s="44">
        <f t="shared" si="35"/>
        <v>386.46140000000003</v>
      </c>
      <c r="K169" s="61">
        <v>0.26</v>
      </c>
      <c r="L169" s="43">
        <v>1382.71</v>
      </c>
      <c r="M169" s="43">
        <f t="shared" si="36"/>
        <v>431.40552000000002</v>
      </c>
      <c r="N169" s="44">
        <f t="shared" si="37"/>
        <v>359.50460000000004</v>
      </c>
      <c r="O169" s="61">
        <v>0.22</v>
      </c>
      <c r="P169" s="47">
        <v>2125.64</v>
      </c>
      <c r="Q169" s="43">
        <f t="shared" si="38"/>
        <v>561.16895999999997</v>
      </c>
      <c r="R169" s="44">
        <f t="shared" si="39"/>
        <v>467.64079999999996</v>
      </c>
    </row>
    <row r="170" spans="1:18" hidden="1" x14ac:dyDescent="0.35">
      <c r="A170" s="40">
        <v>613</v>
      </c>
      <c r="B170" s="66" t="s">
        <v>64</v>
      </c>
      <c r="C170" s="61">
        <v>0.33</v>
      </c>
      <c r="D170" s="43">
        <v>743.19</v>
      </c>
      <c r="E170" s="43">
        <f t="shared" si="32"/>
        <v>294.30324000000002</v>
      </c>
      <c r="F170" s="44">
        <f t="shared" si="33"/>
        <v>245.25270000000003</v>
      </c>
      <c r="G170" s="61">
        <v>0.27</v>
      </c>
      <c r="H170" s="43">
        <v>1486.39</v>
      </c>
      <c r="I170" s="43">
        <f t="shared" si="34"/>
        <v>481.59036000000003</v>
      </c>
      <c r="J170" s="44">
        <f t="shared" si="35"/>
        <v>401.32530000000003</v>
      </c>
      <c r="K170" s="61">
        <v>0.27</v>
      </c>
      <c r="L170" s="43">
        <v>1382.71</v>
      </c>
      <c r="M170" s="43">
        <f t="shared" si="36"/>
        <v>447.99804</v>
      </c>
      <c r="N170" s="44">
        <f t="shared" si="37"/>
        <v>373.33170000000001</v>
      </c>
      <c r="O170" s="61">
        <v>0.23</v>
      </c>
      <c r="P170" s="47">
        <v>2125.64</v>
      </c>
      <c r="Q170" s="43">
        <f t="shared" si="38"/>
        <v>586.67664000000002</v>
      </c>
      <c r="R170" s="44">
        <f t="shared" si="39"/>
        <v>488.8972</v>
      </c>
    </row>
    <row r="171" spans="1:18" hidden="1" x14ac:dyDescent="0.35">
      <c r="A171" s="40">
        <v>614</v>
      </c>
      <c r="B171" s="66" t="s">
        <v>65</v>
      </c>
      <c r="C171" s="61">
        <v>0.34</v>
      </c>
      <c r="D171" s="43">
        <v>743.19</v>
      </c>
      <c r="E171" s="43">
        <f t="shared" si="32"/>
        <v>303.22152000000006</v>
      </c>
      <c r="F171" s="44">
        <f t="shared" si="33"/>
        <v>252.68460000000005</v>
      </c>
      <c r="G171" s="61">
        <v>0.28000000000000003</v>
      </c>
      <c r="H171" s="43">
        <v>1486.39</v>
      </c>
      <c r="I171" s="43">
        <f t="shared" si="34"/>
        <v>499.42704000000009</v>
      </c>
      <c r="J171" s="44">
        <f t="shared" si="35"/>
        <v>416.18920000000008</v>
      </c>
      <c r="K171" s="61">
        <v>0.28000000000000003</v>
      </c>
      <c r="L171" s="43">
        <v>1382.71</v>
      </c>
      <c r="M171" s="43">
        <f t="shared" si="36"/>
        <v>464.59056000000004</v>
      </c>
      <c r="N171" s="44">
        <f t="shared" si="37"/>
        <v>387.15880000000004</v>
      </c>
      <c r="O171" s="61">
        <v>0.24</v>
      </c>
      <c r="P171" s="47">
        <v>2125.64</v>
      </c>
      <c r="Q171" s="43">
        <f t="shared" si="38"/>
        <v>612.18431999999984</v>
      </c>
      <c r="R171" s="44">
        <f t="shared" si="39"/>
        <v>510.15359999999993</v>
      </c>
    </row>
    <row r="172" spans="1:18" hidden="1" x14ac:dyDescent="0.35">
      <c r="A172" s="40">
        <v>615</v>
      </c>
      <c r="B172" s="66" t="s">
        <v>66</v>
      </c>
      <c r="C172" s="61">
        <v>0.34</v>
      </c>
      <c r="D172" s="43">
        <v>743.19</v>
      </c>
      <c r="E172" s="43">
        <f t="shared" si="32"/>
        <v>303.22152000000006</v>
      </c>
      <c r="F172" s="44">
        <f t="shared" si="33"/>
        <v>252.68460000000005</v>
      </c>
      <c r="G172" s="61">
        <v>0.3</v>
      </c>
      <c r="H172" s="43">
        <v>1486.39</v>
      </c>
      <c r="I172" s="43">
        <f t="shared" si="34"/>
        <v>535.10040000000004</v>
      </c>
      <c r="J172" s="44">
        <f t="shared" si="35"/>
        <v>445.91700000000003</v>
      </c>
      <c r="K172" s="61">
        <v>0.3</v>
      </c>
      <c r="L172" s="43">
        <v>1382.71</v>
      </c>
      <c r="M172" s="43">
        <f t="shared" si="36"/>
        <v>497.77559999999994</v>
      </c>
      <c r="N172" s="44">
        <f t="shared" si="37"/>
        <v>414.81299999999999</v>
      </c>
      <c r="O172" s="61">
        <v>0.26</v>
      </c>
      <c r="P172" s="47">
        <v>2125.64</v>
      </c>
      <c r="Q172" s="43">
        <f t="shared" si="38"/>
        <v>663.19967999999994</v>
      </c>
      <c r="R172" s="44">
        <f t="shared" si="39"/>
        <v>552.66639999999995</v>
      </c>
    </row>
    <row r="173" spans="1:18" hidden="1" x14ac:dyDescent="0.35">
      <c r="A173" s="40">
        <v>616</v>
      </c>
      <c r="B173" s="67" t="s">
        <v>67</v>
      </c>
      <c r="C173" s="61">
        <v>0.34</v>
      </c>
      <c r="D173" s="43">
        <v>743.19</v>
      </c>
      <c r="E173" s="43">
        <f t="shared" si="32"/>
        <v>303.22152000000006</v>
      </c>
      <c r="F173" s="44">
        <f t="shared" si="33"/>
        <v>252.68460000000005</v>
      </c>
      <c r="G173" s="61">
        <v>0.3</v>
      </c>
      <c r="H173" s="43">
        <v>1486.39</v>
      </c>
      <c r="I173" s="43">
        <f t="shared" si="34"/>
        <v>535.10040000000004</v>
      </c>
      <c r="J173" s="44">
        <f t="shared" si="35"/>
        <v>445.91700000000003</v>
      </c>
      <c r="K173" s="61">
        <v>0.3</v>
      </c>
      <c r="L173" s="43">
        <v>1382.71</v>
      </c>
      <c r="M173" s="43">
        <f t="shared" si="36"/>
        <v>497.77559999999994</v>
      </c>
      <c r="N173" s="44">
        <f t="shared" si="37"/>
        <v>414.81299999999999</v>
      </c>
      <c r="O173" s="61">
        <v>0.28000000000000003</v>
      </c>
      <c r="P173" s="47">
        <v>2125.64</v>
      </c>
      <c r="Q173" s="43">
        <f t="shared" si="38"/>
        <v>714.21504000000004</v>
      </c>
      <c r="R173" s="44">
        <f t="shared" si="39"/>
        <v>595.17920000000004</v>
      </c>
    </row>
    <row r="174" spans="1:18" hidden="1" x14ac:dyDescent="0.35">
      <c r="A174" s="40">
        <v>617</v>
      </c>
      <c r="B174" s="66" t="s">
        <v>68</v>
      </c>
      <c r="C174" s="61">
        <v>0.35</v>
      </c>
      <c r="D174" s="43">
        <v>743.19</v>
      </c>
      <c r="E174" s="43">
        <f t="shared" si="32"/>
        <v>312.13980000000004</v>
      </c>
      <c r="F174" s="44">
        <f t="shared" si="33"/>
        <v>260.11650000000003</v>
      </c>
      <c r="G174" s="61">
        <v>0.3</v>
      </c>
      <c r="H174" s="43">
        <v>1486.39</v>
      </c>
      <c r="I174" s="43">
        <f t="shared" si="34"/>
        <v>535.10040000000004</v>
      </c>
      <c r="J174" s="44">
        <f t="shared" si="35"/>
        <v>445.91700000000003</v>
      </c>
      <c r="K174" s="61">
        <v>0.3</v>
      </c>
      <c r="L174" s="43">
        <v>1382.71</v>
      </c>
      <c r="M174" s="43">
        <f t="shared" si="36"/>
        <v>497.77559999999994</v>
      </c>
      <c r="N174" s="44">
        <f t="shared" si="37"/>
        <v>414.81299999999999</v>
      </c>
      <c r="O174" s="61">
        <v>0.28999999999999998</v>
      </c>
      <c r="P174" s="47">
        <v>2125.64</v>
      </c>
      <c r="Q174" s="43">
        <f t="shared" si="38"/>
        <v>739.72271999999987</v>
      </c>
      <c r="R174" s="44">
        <f t="shared" si="39"/>
        <v>616.43559999999991</v>
      </c>
    </row>
    <row r="175" spans="1:18" hidden="1" x14ac:dyDescent="0.35">
      <c r="A175" s="40">
        <v>618</v>
      </c>
      <c r="B175" s="66" t="s">
        <v>69</v>
      </c>
      <c r="C175" s="61">
        <v>0.35</v>
      </c>
      <c r="D175" s="43">
        <v>743.19</v>
      </c>
      <c r="E175" s="43">
        <f t="shared" si="32"/>
        <v>312.13980000000004</v>
      </c>
      <c r="F175" s="44">
        <f t="shared" si="33"/>
        <v>260.11650000000003</v>
      </c>
      <c r="G175" s="61">
        <v>0.35</v>
      </c>
      <c r="H175" s="43">
        <v>1486.39</v>
      </c>
      <c r="I175" s="43">
        <f t="shared" si="34"/>
        <v>624.28379999999993</v>
      </c>
      <c r="J175" s="44">
        <f t="shared" si="35"/>
        <v>520.23649999999998</v>
      </c>
      <c r="K175" s="61">
        <v>0.35</v>
      </c>
      <c r="L175" s="43">
        <v>1382.71</v>
      </c>
      <c r="M175" s="43">
        <f t="shared" si="36"/>
        <v>580.73819999999989</v>
      </c>
      <c r="N175" s="44">
        <f t="shared" si="37"/>
        <v>483.94849999999997</v>
      </c>
      <c r="O175" s="61">
        <v>0.32</v>
      </c>
      <c r="P175" s="47">
        <v>2125.64</v>
      </c>
      <c r="Q175" s="43">
        <f t="shared" si="38"/>
        <v>816.2457599999999</v>
      </c>
      <c r="R175" s="44">
        <f t="shared" si="39"/>
        <v>680.20479999999998</v>
      </c>
    </row>
    <row r="176" spans="1:18" hidden="1" x14ac:dyDescent="0.35">
      <c r="A176" s="40">
        <v>619</v>
      </c>
      <c r="B176" s="66" t="s">
        <v>70</v>
      </c>
      <c r="C176" s="61">
        <v>0.35</v>
      </c>
      <c r="D176" s="43">
        <v>743.19</v>
      </c>
      <c r="E176" s="43">
        <f t="shared" si="32"/>
        <v>312.13980000000004</v>
      </c>
      <c r="F176" s="44">
        <f t="shared" si="33"/>
        <v>260.11650000000003</v>
      </c>
      <c r="G176" s="61">
        <v>0.35</v>
      </c>
      <c r="H176" s="43">
        <v>1486.39</v>
      </c>
      <c r="I176" s="43">
        <f t="shared" si="34"/>
        <v>624.28379999999993</v>
      </c>
      <c r="J176" s="44">
        <f t="shared" si="35"/>
        <v>520.23649999999998</v>
      </c>
      <c r="K176" s="61">
        <v>0.35</v>
      </c>
      <c r="L176" s="43">
        <v>1382.71</v>
      </c>
      <c r="M176" s="43">
        <f t="shared" si="36"/>
        <v>580.73819999999989</v>
      </c>
      <c r="N176" s="44">
        <f t="shared" si="37"/>
        <v>483.94849999999997</v>
      </c>
      <c r="O176" s="61">
        <v>0.32</v>
      </c>
      <c r="P176" s="47">
        <v>2125.64</v>
      </c>
      <c r="Q176" s="43">
        <f t="shared" si="38"/>
        <v>816.2457599999999</v>
      </c>
      <c r="R176" s="44">
        <f t="shared" si="39"/>
        <v>680.20479999999998</v>
      </c>
    </row>
    <row r="177" spans="1:18" ht="15" hidden="1" thickBot="1" x14ac:dyDescent="0.4">
      <c r="A177" s="40">
        <v>620</v>
      </c>
      <c r="B177" s="68" t="s">
        <v>71</v>
      </c>
      <c r="C177" s="64">
        <v>0.35</v>
      </c>
      <c r="D177" s="43">
        <v>743.19</v>
      </c>
      <c r="E177" s="43">
        <f t="shared" si="32"/>
        <v>312.13980000000004</v>
      </c>
      <c r="F177" s="44">
        <f t="shared" si="33"/>
        <v>260.11650000000003</v>
      </c>
      <c r="G177" s="64">
        <v>0.35</v>
      </c>
      <c r="H177" s="43">
        <v>1486.39</v>
      </c>
      <c r="I177" s="43">
        <f t="shared" si="34"/>
        <v>624.28379999999993</v>
      </c>
      <c r="J177" s="44">
        <f t="shared" si="35"/>
        <v>520.23649999999998</v>
      </c>
      <c r="K177" s="64">
        <v>0.35</v>
      </c>
      <c r="L177" s="43">
        <v>1382.71</v>
      </c>
      <c r="M177" s="43">
        <f t="shared" si="36"/>
        <v>580.73819999999989</v>
      </c>
      <c r="N177" s="44">
        <f t="shared" si="37"/>
        <v>483.94849999999997</v>
      </c>
      <c r="O177" s="64">
        <v>0.35</v>
      </c>
      <c r="P177" s="47">
        <v>2125.64</v>
      </c>
      <c r="Q177" s="43">
        <f t="shared" si="38"/>
        <v>892.76879999999994</v>
      </c>
      <c r="R177" s="44">
        <f t="shared" si="39"/>
        <v>743.97399999999993</v>
      </c>
    </row>
    <row r="178" spans="1:18" ht="15" hidden="1" thickBot="1" x14ac:dyDescent="0.4">
      <c r="A178" s="78"/>
      <c r="B178" s="79"/>
      <c r="C178" s="80"/>
      <c r="D178" s="81"/>
      <c r="E178" s="81"/>
      <c r="F178" s="81"/>
      <c r="G178" s="80"/>
      <c r="H178" s="81"/>
      <c r="I178" s="81"/>
      <c r="J178" s="81"/>
      <c r="K178" s="80"/>
      <c r="L178" s="81"/>
      <c r="M178" s="81"/>
      <c r="N178" s="81"/>
      <c r="O178" s="80"/>
      <c r="P178" s="81"/>
      <c r="Q178" s="81"/>
      <c r="R178" s="81"/>
    </row>
    <row r="179" spans="1:18" ht="16" hidden="1" thickBot="1" x14ac:dyDescent="0.4">
      <c r="B179" s="77" t="s">
        <v>89</v>
      </c>
      <c r="C179" s="84" t="s">
        <v>25</v>
      </c>
      <c r="D179" s="85"/>
      <c r="E179" s="85"/>
      <c r="F179" s="86"/>
      <c r="G179" s="84" t="s">
        <v>72</v>
      </c>
      <c r="H179" s="85"/>
      <c r="I179" s="85"/>
      <c r="J179" s="86"/>
      <c r="K179" s="84" t="s">
        <v>73</v>
      </c>
      <c r="L179" s="87"/>
      <c r="M179" s="87"/>
      <c r="N179" s="88"/>
      <c r="O179" s="84" t="s">
        <v>28</v>
      </c>
      <c r="P179" s="89"/>
      <c r="Q179" s="89"/>
      <c r="R179" s="90"/>
    </row>
    <row r="180" spans="1:18" ht="26.5" hidden="1" thickBot="1" x14ac:dyDescent="0.4">
      <c r="A180" s="32" t="s">
        <v>37</v>
      </c>
      <c r="B180" s="57" t="s">
        <v>38</v>
      </c>
      <c r="C180" s="35" t="s">
        <v>39</v>
      </c>
      <c r="D180" s="36" t="s">
        <v>40</v>
      </c>
      <c r="E180" s="37" t="s">
        <v>41</v>
      </c>
      <c r="F180" s="37" t="s">
        <v>42</v>
      </c>
      <c r="G180" s="35" t="s">
        <v>39</v>
      </c>
      <c r="H180" s="36" t="s">
        <v>40</v>
      </c>
      <c r="I180" s="37" t="s">
        <v>41</v>
      </c>
      <c r="J180" s="37" t="s">
        <v>42</v>
      </c>
      <c r="K180" s="35" t="s">
        <v>39</v>
      </c>
      <c r="L180" s="36" t="s">
        <v>40</v>
      </c>
      <c r="M180" s="37" t="s">
        <v>41</v>
      </c>
      <c r="N180" s="37" t="s">
        <v>42</v>
      </c>
      <c r="O180" s="35" t="s">
        <v>39</v>
      </c>
      <c r="P180" s="38" t="s">
        <v>40</v>
      </c>
      <c r="Q180" s="37" t="s">
        <v>41</v>
      </c>
      <c r="R180" s="39" t="s">
        <v>42</v>
      </c>
    </row>
    <row r="181" spans="1:18" hidden="1" x14ac:dyDescent="0.35">
      <c r="A181" s="40">
        <v>701</v>
      </c>
      <c r="B181" s="65" t="s">
        <v>52</v>
      </c>
      <c r="C181" s="59">
        <v>4.4999999999999998E-2</v>
      </c>
      <c r="D181" s="43">
        <v>616.83000000000004</v>
      </c>
      <c r="E181" s="43">
        <f>F181*(12/10)</f>
        <v>33.308820000000004</v>
      </c>
      <c r="F181" s="44">
        <f>C181*D181</f>
        <v>27.757350000000002</v>
      </c>
      <c r="G181" s="59">
        <v>3.5000000000000003E-2</v>
      </c>
      <c r="H181" s="43">
        <v>1233.67</v>
      </c>
      <c r="I181" s="43">
        <f>J181*(12/10)</f>
        <v>51.814140000000002</v>
      </c>
      <c r="J181" s="44">
        <f>G181*H181</f>
        <v>43.178450000000005</v>
      </c>
      <c r="K181" s="59">
        <v>3.5000000000000003E-2</v>
      </c>
      <c r="L181" s="43">
        <v>1147.6600000000001</v>
      </c>
      <c r="M181" s="43">
        <f>N181*(12/10)</f>
        <v>48.201720000000009</v>
      </c>
      <c r="N181" s="44">
        <f>L181*K181</f>
        <v>40.16810000000001</v>
      </c>
      <c r="O181" s="59">
        <v>0.03</v>
      </c>
      <c r="P181" s="47">
        <v>1764.23</v>
      </c>
      <c r="Q181" s="43">
        <f>R181*(12/10)</f>
        <v>63.51227999999999</v>
      </c>
      <c r="R181" s="44">
        <f>O181*P181</f>
        <v>52.926899999999996</v>
      </c>
    </row>
    <row r="182" spans="1:18" hidden="1" x14ac:dyDescent="0.35">
      <c r="A182" s="40">
        <v>702</v>
      </c>
      <c r="B182" s="66" t="s">
        <v>53</v>
      </c>
      <c r="C182" s="61">
        <v>5.5E-2</v>
      </c>
      <c r="D182" s="43">
        <v>616.83000000000004</v>
      </c>
      <c r="E182" s="43">
        <f t="shared" ref="E182:E200" si="40">F182*(12/10)</f>
        <v>40.710780000000007</v>
      </c>
      <c r="F182" s="44">
        <f t="shared" ref="F182:F200" si="41">C182*D182</f>
        <v>33.925650000000005</v>
      </c>
      <c r="G182" s="61">
        <v>3.5000000000000003E-2</v>
      </c>
      <c r="H182" s="43">
        <v>1233.67</v>
      </c>
      <c r="I182" s="43">
        <f t="shared" ref="I182:I200" si="42">J182*(12/10)</f>
        <v>51.814140000000002</v>
      </c>
      <c r="J182" s="44">
        <f t="shared" ref="J182:J200" si="43">G182*H182</f>
        <v>43.178450000000005</v>
      </c>
      <c r="K182" s="61">
        <v>3.5000000000000003E-2</v>
      </c>
      <c r="L182" s="43">
        <v>1147.6600000000001</v>
      </c>
      <c r="M182" s="43">
        <f t="shared" ref="M182:M200" si="44">N182*(12/10)</f>
        <v>48.201720000000009</v>
      </c>
      <c r="N182" s="44">
        <f t="shared" ref="N182:N200" si="45">L182*K182</f>
        <v>40.16810000000001</v>
      </c>
      <c r="O182" s="61">
        <v>0.03</v>
      </c>
      <c r="P182" s="47">
        <v>1764.23</v>
      </c>
      <c r="Q182" s="43">
        <f t="shared" ref="Q182:Q200" si="46">R182*(12/10)</f>
        <v>63.51227999999999</v>
      </c>
      <c r="R182" s="44">
        <f t="shared" ref="R182:R200" si="47">O182*P182</f>
        <v>52.926899999999996</v>
      </c>
    </row>
    <row r="183" spans="1:18" hidden="1" x14ac:dyDescent="0.35">
      <c r="A183" s="40">
        <v>703</v>
      </c>
      <c r="B183" s="66" t="s">
        <v>54</v>
      </c>
      <c r="C183" s="61">
        <v>7.4999999999999997E-2</v>
      </c>
      <c r="D183" s="43">
        <v>616.83000000000004</v>
      </c>
      <c r="E183" s="43">
        <f t="shared" si="40"/>
        <v>55.514699999999998</v>
      </c>
      <c r="F183" s="44">
        <f t="shared" si="41"/>
        <v>46.262250000000002</v>
      </c>
      <c r="G183" s="61">
        <v>4.4999999999999998E-2</v>
      </c>
      <c r="H183" s="43">
        <v>1233.67</v>
      </c>
      <c r="I183" s="43">
        <f t="shared" si="42"/>
        <v>66.618179999999995</v>
      </c>
      <c r="J183" s="44">
        <f t="shared" si="43"/>
        <v>55.515149999999998</v>
      </c>
      <c r="K183" s="61">
        <v>4.4999999999999998E-2</v>
      </c>
      <c r="L183" s="43">
        <v>1147.6600000000001</v>
      </c>
      <c r="M183" s="43">
        <f t="shared" si="44"/>
        <v>61.973639999999996</v>
      </c>
      <c r="N183" s="44">
        <f t="shared" si="45"/>
        <v>51.6447</v>
      </c>
      <c r="O183" s="61">
        <v>0.04</v>
      </c>
      <c r="P183" s="47">
        <v>1764.23</v>
      </c>
      <c r="Q183" s="43">
        <f t="shared" si="46"/>
        <v>84.683040000000005</v>
      </c>
      <c r="R183" s="44">
        <f t="shared" si="47"/>
        <v>70.569200000000009</v>
      </c>
    </row>
    <row r="184" spans="1:18" hidden="1" x14ac:dyDescent="0.35">
      <c r="A184" s="40">
        <v>704</v>
      </c>
      <c r="B184" s="66" t="s">
        <v>55</v>
      </c>
      <c r="C184" s="61">
        <v>0.1</v>
      </c>
      <c r="D184" s="43">
        <v>616.83000000000004</v>
      </c>
      <c r="E184" s="43">
        <f t="shared" si="40"/>
        <v>74.019600000000011</v>
      </c>
      <c r="F184" s="44">
        <f t="shared" si="41"/>
        <v>61.683000000000007</v>
      </c>
      <c r="G184" s="61">
        <v>0.06</v>
      </c>
      <c r="H184" s="43">
        <v>1233.67</v>
      </c>
      <c r="I184" s="43">
        <f t="shared" si="42"/>
        <v>88.824240000000003</v>
      </c>
      <c r="J184" s="44">
        <f t="shared" si="43"/>
        <v>74.020200000000003</v>
      </c>
      <c r="K184" s="61">
        <v>0.06</v>
      </c>
      <c r="L184" s="43">
        <v>1147.6600000000001</v>
      </c>
      <c r="M184" s="43">
        <f t="shared" si="44"/>
        <v>82.631519999999995</v>
      </c>
      <c r="N184" s="44">
        <f t="shared" si="45"/>
        <v>68.8596</v>
      </c>
      <c r="O184" s="61">
        <v>0.05</v>
      </c>
      <c r="P184" s="47">
        <v>1764.23</v>
      </c>
      <c r="Q184" s="43">
        <f t="shared" si="46"/>
        <v>105.85379999999999</v>
      </c>
      <c r="R184" s="44">
        <f t="shared" si="47"/>
        <v>88.211500000000001</v>
      </c>
    </row>
    <row r="185" spans="1:18" hidden="1" x14ac:dyDescent="0.35">
      <c r="A185" s="40">
        <v>705</v>
      </c>
      <c r="B185" s="66" t="s">
        <v>56</v>
      </c>
      <c r="C185" s="61">
        <v>0.11</v>
      </c>
      <c r="D185" s="43">
        <v>616.83000000000004</v>
      </c>
      <c r="E185" s="43">
        <f t="shared" si="40"/>
        <v>81.421560000000014</v>
      </c>
      <c r="F185" s="44">
        <f t="shared" si="41"/>
        <v>67.851300000000009</v>
      </c>
      <c r="G185" s="61">
        <v>7.0000000000000007E-2</v>
      </c>
      <c r="H185" s="43">
        <v>1233.67</v>
      </c>
      <c r="I185" s="43">
        <f t="shared" si="42"/>
        <v>103.62828</v>
      </c>
      <c r="J185" s="44">
        <f t="shared" si="43"/>
        <v>86.35690000000001</v>
      </c>
      <c r="K185" s="61">
        <v>7.0000000000000007E-2</v>
      </c>
      <c r="L185" s="43">
        <v>1147.6600000000001</v>
      </c>
      <c r="M185" s="43">
        <f t="shared" si="44"/>
        <v>96.403440000000018</v>
      </c>
      <c r="N185" s="44">
        <f t="shared" si="45"/>
        <v>80.336200000000019</v>
      </c>
      <c r="O185" s="61">
        <v>0.06</v>
      </c>
      <c r="P185" s="47">
        <v>1764.23</v>
      </c>
      <c r="Q185" s="43">
        <f t="shared" si="46"/>
        <v>127.02455999999998</v>
      </c>
      <c r="R185" s="44">
        <f t="shared" si="47"/>
        <v>105.85379999999999</v>
      </c>
    </row>
    <row r="186" spans="1:18" hidden="1" x14ac:dyDescent="0.35">
      <c r="A186" s="40">
        <v>706</v>
      </c>
      <c r="B186" s="66" t="s">
        <v>57</v>
      </c>
      <c r="C186" s="61">
        <v>0.12</v>
      </c>
      <c r="D186" s="43">
        <v>616.83000000000004</v>
      </c>
      <c r="E186" s="43">
        <f t="shared" si="40"/>
        <v>88.823519999999988</v>
      </c>
      <c r="F186" s="44">
        <f t="shared" si="41"/>
        <v>74.019599999999997</v>
      </c>
      <c r="G186" s="61">
        <v>0.08</v>
      </c>
      <c r="H186" s="43">
        <v>1233.67</v>
      </c>
      <c r="I186" s="43">
        <f t="shared" si="42"/>
        <v>118.43232</v>
      </c>
      <c r="J186" s="44">
        <f t="shared" si="43"/>
        <v>98.693600000000004</v>
      </c>
      <c r="K186" s="61">
        <v>0.08</v>
      </c>
      <c r="L186" s="43">
        <v>1147.6600000000001</v>
      </c>
      <c r="M186" s="43">
        <f t="shared" si="44"/>
        <v>110.17536000000001</v>
      </c>
      <c r="N186" s="44">
        <f t="shared" si="45"/>
        <v>91.81280000000001</v>
      </c>
      <c r="O186" s="61">
        <v>7.0000000000000007E-2</v>
      </c>
      <c r="P186" s="47">
        <v>1764.23</v>
      </c>
      <c r="Q186" s="43">
        <f t="shared" si="46"/>
        <v>148.19532000000001</v>
      </c>
      <c r="R186" s="44">
        <f t="shared" si="47"/>
        <v>123.49610000000001</v>
      </c>
    </row>
    <row r="187" spans="1:18" hidden="1" x14ac:dyDescent="0.35">
      <c r="A187" s="40">
        <v>707</v>
      </c>
      <c r="B187" s="66" t="s">
        <v>58</v>
      </c>
      <c r="C187" s="61">
        <v>0.14000000000000001</v>
      </c>
      <c r="D187" s="43">
        <v>616.83000000000004</v>
      </c>
      <c r="E187" s="43">
        <f t="shared" si="40"/>
        <v>103.62744000000002</v>
      </c>
      <c r="F187" s="44">
        <f t="shared" si="41"/>
        <v>86.356200000000015</v>
      </c>
      <c r="G187" s="61">
        <v>0.1</v>
      </c>
      <c r="H187" s="43">
        <v>1233.67</v>
      </c>
      <c r="I187" s="43">
        <f t="shared" si="42"/>
        <v>148.04040000000001</v>
      </c>
      <c r="J187" s="44">
        <f t="shared" si="43"/>
        <v>123.36700000000002</v>
      </c>
      <c r="K187" s="61">
        <v>0.1</v>
      </c>
      <c r="L187" s="43">
        <v>1147.6600000000001</v>
      </c>
      <c r="M187" s="43">
        <f t="shared" si="44"/>
        <v>137.71920000000003</v>
      </c>
      <c r="N187" s="44">
        <f t="shared" si="45"/>
        <v>114.76600000000002</v>
      </c>
      <c r="O187" s="61">
        <v>0.09</v>
      </c>
      <c r="P187" s="47">
        <v>1764.23</v>
      </c>
      <c r="Q187" s="43">
        <f t="shared" si="46"/>
        <v>190.53683999999998</v>
      </c>
      <c r="R187" s="44">
        <f t="shared" si="47"/>
        <v>158.7807</v>
      </c>
    </row>
    <row r="188" spans="1:18" hidden="1" x14ac:dyDescent="0.35">
      <c r="A188" s="40">
        <v>708</v>
      </c>
      <c r="B188" s="66" t="s">
        <v>59</v>
      </c>
      <c r="C188" s="61">
        <v>0.2</v>
      </c>
      <c r="D188" s="43">
        <v>616.83000000000004</v>
      </c>
      <c r="E188" s="43">
        <f t="shared" si="40"/>
        <v>148.03920000000002</v>
      </c>
      <c r="F188" s="44">
        <f t="shared" si="41"/>
        <v>123.36600000000001</v>
      </c>
      <c r="G188" s="61">
        <v>0.15</v>
      </c>
      <c r="H188" s="43">
        <v>1233.67</v>
      </c>
      <c r="I188" s="43">
        <f t="shared" si="42"/>
        <v>222.06059999999999</v>
      </c>
      <c r="J188" s="44">
        <f t="shared" si="43"/>
        <v>185.0505</v>
      </c>
      <c r="K188" s="61">
        <v>0.15</v>
      </c>
      <c r="L188" s="43">
        <v>1147.6600000000001</v>
      </c>
      <c r="M188" s="43">
        <f t="shared" si="44"/>
        <v>206.5788</v>
      </c>
      <c r="N188" s="44">
        <f t="shared" si="45"/>
        <v>172.149</v>
      </c>
      <c r="O188" s="61">
        <v>0.12</v>
      </c>
      <c r="P188" s="47">
        <v>1764.23</v>
      </c>
      <c r="Q188" s="43">
        <f t="shared" si="46"/>
        <v>254.04911999999996</v>
      </c>
      <c r="R188" s="44">
        <f t="shared" si="47"/>
        <v>211.70759999999999</v>
      </c>
    </row>
    <row r="189" spans="1:18" hidden="1" x14ac:dyDescent="0.35">
      <c r="A189" s="40">
        <v>709</v>
      </c>
      <c r="B189" s="66" t="s">
        <v>60</v>
      </c>
      <c r="C189" s="61">
        <v>0.23</v>
      </c>
      <c r="D189" s="43">
        <v>616.83000000000004</v>
      </c>
      <c r="E189" s="43">
        <f t="shared" si="40"/>
        <v>170.24508</v>
      </c>
      <c r="F189" s="44">
        <f t="shared" si="41"/>
        <v>141.87090000000001</v>
      </c>
      <c r="G189" s="61">
        <v>0.17</v>
      </c>
      <c r="H189" s="43">
        <v>1233.67</v>
      </c>
      <c r="I189" s="43">
        <f t="shared" si="42"/>
        <v>251.66867999999999</v>
      </c>
      <c r="J189" s="44">
        <f t="shared" si="43"/>
        <v>209.72390000000001</v>
      </c>
      <c r="K189" s="61">
        <v>0.17</v>
      </c>
      <c r="L189" s="43">
        <v>1147.6600000000001</v>
      </c>
      <c r="M189" s="43">
        <f t="shared" si="44"/>
        <v>234.12264000000005</v>
      </c>
      <c r="N189" s="44">
        <f t="shared" si="45"/>
        <v>195.10220000000004</v>
      </c>
      <c r="O189" s="61">
        <v>0.14000000000000001</v>
      </c>
      <c r="P189" s="47">
        <v>1764.23</v>
      </c>
      <c r="Q189" s="43">
        <f t="shared" si="46"/>
        <v>296.39064000000002</v>
      </c>
      <c r="R189" s="44">
        <f t="shared" si="47"/>
        <v>246.99220000000003</v>
      </c>
    </row>
    <row r="190" spans="1:18" hidden="1" x14ac:dyDescent="0.35">
      <c r="A190" s="40">
        <v>710</v>
      </c>
      <c r="B190" s="66" t="s">
        <v>61</v>
      </c>
      <c r="C190" s="61">
        <v>0.27</v>
      </c>
      <c r="D190" s="43">
        <v>616.83000000000004</v>
      </c>
      <c r="E190" s="43">
        <f t="shared" si="40"/>
        <v>199.85292000000001</v>
      </c>
      <c r="F190" s="44">
        <f t="shared" si="41"/>
        <v>166.54410000000001</v>
      </c>
      <c r="G190" s="61">
        <v>0.21</v>
      </c>
      <c r="H190" s="43">
        <v>1233.67</v>
      </c>
      <c r="I190" s="43">
        <f t="shared" si="42"/>
        <v>310.88484</v>
      </c>
      <c r="J190" s="44">
        <f t="shared" si="43"/>
        <v>259.07069999999999</v>
      </c>
      <c r="K190" s="61">
        <v>0.21</v>
      </c>
      <c r="L190" s="43">
        <v>1147.6600000000001</v>
      </c>
      <c r="M190" s="43">
        <f t="shared" si="44"/>
        <v>289.21031999999997</v>
      </c>
      <c r="N190" s="44">
        <f t="shared" si="45"/>
        <v>241.0086</v>
      </c>
      <c r="O190" s="61">
        <v>0.17</v>
      </c>
      <c r="P190" s="47">
        <v>1764.23</v>
      </c>
      <c r="Q190" s="43">
        <f t="shared" si="46"/>
        <v>359.90291999999999</v>
      </c>
      <c r="R190" s="44">
        <f t="shared" si="47"/>
        <v>299.91910000000001</v>
      </c>
    </row>
    <row r="191" spans="1:18" hidden="1" x14ac:dyDescent="0.35">
      <c r="A191" s="40">
        <v>711</v>
      </c>
      <c r="B191" s="66" t="s">
        <v>62</v>
      </c>
      <c r="C191" s="61">
        <v>0.28999999999999998</v>
      </c>
      <c r="D191" s="43">
        <v>616.83000000000004</v>
      </c>
      <c r="E191" s="43">
        <f t="shared" si="40"/>
        <v>214.65683999999999</v>
      </c>
      <c r="F191" s="44">
        <f t="shared" si="41"/>
        <v>178.88069999999999</v>
      </c>
      <c r="G191" s="61">
        <v>0.23</v>
      </c>
      <c r="H191" s="43">
        <v>1233.67</v>
      </c>
      <c r="I191" s="43">
        <f t="shared" si="42"/>
        <v>340.49291999999997</v>
      </c>
      <c r="J191" s="44">
        <f t="shared" si="43"/>
        <v>283.7441</v>
      </c>
      <c r="K191" s="61">
        <v>0.23</v>
      </c>
      <c r="L191" s="43">
        <v>1147.6600000000001</v>
      </c>
      <c r="M191" s="43">
        <f t="shared" si="44"/>
        <v>316.75416000000001</v>
      </c>
      <c r="N191" s="44">
        <f t="shared" si="45"/>
        <v>263.96180000000004</v>
      </c>
      <c r="O191" s="61">
        <v>0.19</v>
      </c>
      <c r="P191" s="47">
        <v>1764.23</v>
      </c>
      <c r="Q191" s="43">
        <f t="shared" si="46"/>
        <v>402.24444</v>
      </c>
      <c r="R191" s="44">
        <f t="shared" si="47"/>
        <v>335.20370000000003</v>
      </c>
    </row>
    <row r="192" spans="1:18" hidden="1" x14ac:dyDescent="0.35">
      <c r="A192" s="40">
        <v>712</v>
      </c>
      <c r="B192" s="66" t="s">
        <v>63</v>
      </c>
      <c r="C192" s="61">
        <v>0.32</v>
      </c>
      <c r="D192" s="43">
        <v>616.83000000000004</v>
      </c>
      <c r="E192" s="43">
        <f t="shared" si="40"/>
        <v>236.86272</v>
      </c>
      <c r="F192" s="44">
        <f t="shared" si="41"/>
        <v>197.38560000000001</v>
      </c>
      <c r="G192" s="61">
        <v>0.26</v>
      </c>
      <c r="H192" s="43">
        <v>1233.67</v>
      </c>
      <c r="I192" s="43">
        <f t="shared" si="42"/>
        <v>384.90504000000004</v>
      </c>
      <c r="J192" s="44">
        <f t="shared" si="43"/>
        <v>320.75420000000003</v>
      </c>
      <c r="K192" s="61">
        <v>0.26</v>
      </c>
      <c r="L192" s="43">
        <v>1147.6600000000001</v>
      </c>
      <c r="M192" s="43">
        <f t="shared" si="44"/>
        <v>358.06992000000002</v>
      </c>
      <c r="N192" s="44">
        <f t="shared" si="45"/>
        <v>298.39160000000004</v>
      </c>
      <c r="O192" s="61">
        <v>0.22</v>
      </c>
      <c r="P192" s="47">
        <v>1764.23</v>
      </c>
      <c r="Q192" s="43">
        <f t="shared" si="46"/>
        <v>465.75671999999997</v>
      </c>
      <c r="R192" s="44">
        <f t="shared" si="47"/>
        <v>388.13060000000002</v>
      </c>
    </row>
    <row r="193" spans="1:18" hidden="1" x14ac:dyDescent="0.35">
      <c r="A193" s="40">
        <v>713</v>
      </c>
      <c r="B193" s="66" t="s">
        <v>64</v>
      </c>
      <c r="C193" s="61">
        <v>0.33</v>
      </c>
      <c r="D193" s="43">
        <v>616.83000000000004</v>
      </c>
      <c r="E193" s="43">
        <f t="shared" si="40"/>
        <v>244.26468000000003</v>
      </c>
      <c r="F193" s="44">
        <f t="shared" si="41"/>
        <v>203.55390000000003</v>
      </c>
      <c r="G193" s="61">
        <v>0.27</v>
      </c>
      <c r="H193" s="43">
        <v>1233.67</v>
      </c>
      <c r="I193" s="43">
        <f t="shared" si="42"/>
        <v>399.70908000000003</v>
      </c>
      <c r="J193" s="44">
        <f t="shared" si="43"/>
        <v>333.09090000000003</v>
      </c>
      <c r="K193" s="61">
        <v>0.27</v>
      </c>
      <c r="L193" s="43">
        <v>1147.6600000000001</v>
      </c>
      <c r="M193" s="43">
        <f t="shared" si="44"/>
        <v>371.84184000000005</v>
      </c>
      <c r="N193" s="44">
        <f t="shared" si="45"/>
        <v>309.86820000000006</v>
      </c>
      <c r="O193" s="61">
        <v>0.23</v>
      </c>
      <c r="P193" s="47">
        <v>1764.23</v>
      </c>
      <c r="Q193" s="43">
        <f t="shared" si="46"/>
        <v>486.92748000000006</v>
      </c>
      <c r="R193" s="44">
        <f t="shared" si="47"/>
        <v>405.77290000000005</v>
      </c>
    </row>
    <row r="194" spans="1:18" hidden="1" x14ac:dyDescent="0.35">
      <c r="A194" s="40">
        <v>714</v>
      </c>
      <c r="B194" s="66" t="s">
        <v>65</v>
      </c>
      <c r="C194" s="61">
        <v>0.34</v>
      </c>
      <c r="D194" s="43">
        <v>616.83000000000004</v>
      </c>
      <c r="E194" s="43">
        <f t="shared" si="40"/>
        <v>251.66664</v>
      </c>
      <c r="F194" s="44">
        <f t="shared" si="41"/>
        <v>209.72220000000002</v>
      </c>
      <c r="G194" s="61">
        <v>0.28000000000000003</v>
      </c>
      <c r="H194" s="43">
        <v>1233.67</v>
      </c>
      <c r="I194" s="43">
        <f t="shared" si="42"/>
        <v>414.51312000000001</v>
      </c>
      <c r="J194" s="44">
        <f t="shared" si="43"/>
        <v>345.42760000000004</v>
      </c>
      <c r="K194" s="61">
        <v>0.28000000000000003</v>
      </c>
      <c r="L194" s="43">
        <v>1147.6600000000001</v>
      </c>
      <c r="M194" s="43">
        <f t="shared" si="44"/>
        <v>385.61376000000007</v>
      </c>
      <c r="N194" s="44">
        <f t="shared" si="45"/>
        <v>321.34480000000008</v>
      </c>
      <c r="O194" s="61">
        <v>0.24</v>
      </c>
      <c r="P194" s="47">
        <v>1764.23</v>
      </c>
      <c r="Q194" s="43">
        <f t="shared" si="46"/>
        <v>508.09823999999992</v>
      </c>
      <c r="R194" s="44">
        <f t="shared" si="47"/>
        <v>423.41519999999997</v>
      </c>
    </row>
    <row r="195" spans="1:18" hidden="1" x14ac:dyDescent="0.35">
      <c r="A195" s="40">
        <v>715</v>
      </c>
      <c r="B195" s="66" t="s">
        <v>66</v>
      </c>
      <c r="C195" s="61">
        <v>0.34</v>
      </c>
      <c r="D195" s="43">
        <v>616.83000000000004</v>
      </c>
      <c r="E195" s="43">
        <f t="shared" si="40"/>
        <v>251.66664</v>
      </c>
      <c r="F195" s="44">
        <f t="shared" si="41"/>
        <v>209.72220000000002</v>
      </c>
      <c r="G195" s="61">
        <v>0.3</v>
      </c>
      <c r="H195" s="43">
        <v>1233.67</v>
      </c>
      <c r="I195" s="43">
        <f t="shared" si="42"/>
        <v>444.12119999999999</v>
      </c>
      <c r="J195" s="44">
        <f t="shared" si="43"/>
        <v>370.101</v>
      </c>
      <c r="K195" s="61">
        <v>0.3</v>
      </c>
      <c r="L195" s="43">
        <v>1147.6600000000001</v>
      </c>
      <c r="M195" s="43">
        <f t="shared" si="44"/>
        <v>413.1576</v>
      </c>
      <c r="N195" s="44">
        <f t="shared" si="45"/>
        <v>344.298</v>
      </c>
      <c r="O195" s="61">
        <v>0.26</v>
      </c>
      <c r="P195" s="47">
        <v>1764.23</v>
      </c>
      <c r="Q195" s="43">
        <f t="shared" si="46"/>
        <v>550.43975999999998</v>
      </c>
      <c r="R195" s="44">
        <f t="shared" si="47"/>
        <v>458.69980000000004</v>
      </c>
    </row>
    <row r="196" spans="1:18" hidden="1" x14ac:dyDescent="0.35">
      <c r="A196" s="40">
        <v>716</v>
      </c>
      <c r="B196" s="67" t="s">
        <v>67</v>
      </c>
      <c r="C196" s="61">
        <v>0.34</v>
      </c>
      <c r="D196" s="43">
        <v>616.83000000000004</v>
      </c>
      <c r="E196" s="43">
        <f t="shared" si="40"/>
        <v>251.66664</v>
      </c>
      <c r="F196" s="44">
        <f t="shared" si="41"/>
        <v>209.72220000000002</v>
      </c>
      <c r="G196" s="61">
        <v>0.3</v>
      </c>
      <c r="H196" s="43">
        <v>1233.67</v>
      </c>
      <c r="I196" s="43">
        <f t="shared" si="42"/>
        <v>444.12119999999999</v>
      </c>
      <c r="J196" s="44">
        <f t="shared" si="43"/>
        <v>370.101</v>
      </c>
      <c r="K196" s="61">
        <v>0.3</v>
      </c>
      <c r="L196" s="43">
        <v>1147.6600000000001</v>
      </c>
      <c r="M196" s="43">
        <f t="shared" si="44"/>
        <v>413.1576</v>
      </c>
      <c r="N196" s="44">
        <f t="shared" si="45"/>
        <v>344.298</v>
      </c>
      <c r="O196" s="61">
        <v>0.28000000000000003</v>
      </c>
      <c r="P196" s="47">
        <v>1764.23</v>
      </c>
      <c r="Q196" s="43">
        <f t="shared" si="46"/>
        <v>592.78128000000004</v>
      </c>
      <c r="R196" s="44">
        <f t="shared" si="47"/>
        <v>493.98440000000005</v>
      </c>
    </row>
    <row r="197" spans="1:18" hidden="1" x14ac:dyDescent="0.35">
      <c r="A197" s="40">
        <v>717</v>
      </c>
      <c r="B197" s="66" t="s">
        <v>68</v>
      </c>
      <c r="C197" s="61">
        <v>0.35</v>
      </c>
      <c r="D197" s="43">
        <v>616.83000000000004</v>
      </c>
      <c r="E197" s="43">
        <f t="shared" si="40"/>
        <v>259.0686</v>
      </c>
      <c r="F197" s="44">
        <f t="shared" si="41"/>
        <v>215.8905</v>
      </c>
      <c r="G197" s="61">
        <v>0.3</v>
      </c>
      <c r="H197" s="43">
        <v>1233.67</v>
      </c>
      <c r="I197" s="43">
        <f t="shared" si="42"/>
        <v>444.12119999999999</v>
      </c>
      <c r="J197" s="44">
        <f t="shared" si="43"/>
        <v>370.101</v>
      </c>
      <c r="K197" s="61">
        <v>0.3</v>
      </c>
      <c r="L197" s="43">
        <v>1147.6600000000001</v>
      </c>
      <c r="M197" s="43">
        <f t="shared" si="44"/>
        <v>413.1576</v>
      </c>
      <c r="N197" s="44">
        <f t="shared" si="45"/>
        <v>344.298</v>
      </c>
      <c r="O197" s="61">
        <v>0.28999999999999998</v>
      </c>
      <c r="P197" s="47">
        <v>1764.23</v>
      </c>
      <c r="Q197" s="43">
        <f t="shared" si="46"/>
        <v>613.9520399999999</v>
      </c>
      <c r="R197" s="44">
        <f t="shared" si="47"/>
        <v>511.62669999999997</v>
      </c>
    </row>
    <row r="198" spans="1:18" hidden="1" x14ac:dyDescent="0.35">
      <c r="A198" s="40">
        <v>718</v>
      </c>
      <c r="B198" s="66" t="s">
        <v>69</v>
      </c>
      <c r="C198" s="61">
        <v>0.35</v>
      </c>
      <c r="D198" s="43">
        <v>616.83000000000004</v>
      </c>
      <c r="E198" s="43">
        <f t="shared" si="40"/>
        <v>259.0686</v>
      </c>
      <c r="F198" s="44">
        <f t="shared" si="41"/>
        <v>215.8905</v>
      </c>
      <c r="G198" s="61">
        <v>0.35</v>
      </c>
      <c r="H198" s="43">
        <v>1233.67</v>
      </c>
      <c r="I198" s="43">
        <f t="shared" si="42"/>
        <v>518.14139999999998</v>
      </c>
      <c r="J198" s="44">
        <f t="shared" si="43"/>
        <v>431.78449999999998</v>
      </c>
      <c r="K198" s="61">
        <v>0.35</v>
      </c>
      <c r="L198" s="43">
        <v>1147.6600000000001</v>
      </c>
      <c r="M198" s="43">
        <f t="shared" si="44"/>
        <v>482.01719999999995</v>
      </c>
      <c r="N198" s="44">
        <f t="shared" si="45"/>
        <v>401.68099999999998</v>
      </c>
      <c r="O198" s="61">
        <v>0.32</v>
      </c>
      <c r="P198" s="47">
        <v>1764.23</v>
      </c>
      <c r="Q198" s="43">
        <f t="shared" si="46"/>
        <v>677.46432000000004</v>
      </c>
      <c r="R198" s="44">
        <f t="shared" si="47"/>
        <v>564.55360000000007</v>
      </c>
    </row>
    <row r="199" spans="1:18" hidden="1" x14ac:dyDescent="0.35">
      <c r="A199" s="40">
        <v>719</v>
      </c>
      <c r="B199" s="66" t="s">
        <v>70</v>
      </c>
      <c r="C199" s="61">
        <v>0.35</v>
      </c>
      <c r="D199" s="43">
        <v>616.83000000000004</v>
      </c>
      <c r="E199" s="43">
        <f t="shared" si="40"/>
        <v>259.0686</v>
      </c>
      <c r="F199" s="44">
        <f t="shared" si="41"/>
        <v>215.8905</v>
      </c>
      <c r="G199" s="61">
        <v>0.35</v>
      </c>
      <c r="H199" s="43">
        <v>1233.67</v>
      </c>
      <c r="I199" s="43">
        <f t="shared" si="42"/>
        <v>518.14139999999998</v>
      </c>
      <c r="J199" s="44">
        <f t="shared" si="43"/>
        <v>431.78449999999998</v>
      </c>
      <c r="K199" s="61">
        <v>0.35</v>
      </c>
      <c r="L199" s="43">
        <v>1147.6600000000001</v>
      </c>
      <c r="M199" s="43">
        <f t="shared" si="44"/>
        <v>482.01719999999995</v>
      </c>
      <c r="N199" s="44">
        <f t="shared" si="45"/>
        <v>401.68099999999998</v>
      </c>
      <c r="O199" s="61">
        <v>0.32</v>
      </c>
      <c r="P199" s="47">
        <v>1764.23</v>
      </c>
      <c r="Q199" s="43">
        <f t="shared" si="46"/>
        <v>677.46432000000004</v>
      </c>
      <c r="R199" s="44">
        <f t="shared" si="47"/>
        <v>564.55360000000007</v>
      </c>
    </row>
    <row r="200" spans="1:18" ht="15" hidden="1" thickBot="1" x14ac:dyDescent="0.4">
      <c r="A200" s="40">
        <v>720</v>
      </c>
      <c r="B200" s="68" t="s">
        <v>71</v>
      </c>
      <c r="C200" s="64">
        <v>0.35</v>
      </c>
      <c r="D200" s="43">
        <v>616.83000000000004</v>
      </c>
      <c r="E200" s="43">
        <f t="shared" si="40"/>
        <v>259.0686</v>
      </c>
      <c r="F200" s="44">
        <f t="shared" si="41"/>
        <v>215.8905</v>
      </c>
      <c r="G200" s="64">
        <v>0.35</v>
      </c>
      <c r="H200" s="43">
        <v>1233.67</v>
      </c>
      <c r="I200" s="43">
        <f t="shared" si="42"/>
        <v>518.14139999999998</v>
      </c>
      <c r="J200" s="44">
        <f t="shared" si="43"/>
        <v>431.78449999999998</v>
      </c>
      <c r="K200" s="64">
        <v>0.35</v>
      </c>
      <c r="L200" s="43">
        <v>1147.6600000000001</v>
      </c>
      <c r="M200" s="43">
        <f t="shared" si="44"/>
        <v>482.01719999999995</v>
      </c>
      <c r="N200" s="44">
        <f t="shared" si="45"/>
        <v>401.68099999999998</v>
      </c>
      <c r="O200" s="64">
        <v>0.35</v>
      </c>
      <c r="P200" s="47">
        <v>1764.23</v>
      </c>
      <c r="Q200" s="43">
        <f t="shared" si="46"/>
        <v>740.97659999999996</v>
      </c>
      <c r="R200" s="44">
        <f t="shared" si="47"/>
        <v>617.48050000000001</v>
      </c>
    </row>
    <row r="201" spans="1:18" ht="15" hidden="1" thickBot="1" x14ac:dyDescent="0.4"/>
    <row r="202" spans="1:18" ht="16" hidden="1" thickBot="1" x14ac:dyDescent="0.4">
      <c r="B202" s="56" t="s">
        <v>81</v>
      </c>
      <c r="C202" s="84" t="s">
        <v>25</v>
      </c>
      <c r="D202" s="85"/>
      <c r="E202" s="85"/>
      <c r="F202" s="86"/>
      <c r="G202" s="84" t="s">
        <v>72</v>
      </c>
      <c r="H202" s="85"/>
      <c r="I202" s="85"/>
      <c r="J202" s="86"/>
      <c r="K202" s="84" t="s">
        <v>73</v>
      </c>
      <c r="L202" s="87"/>
      <c r="M202" s="87"/>
      <c r="N202" s="88"/>
      <c r="O202" s="84" t="s">
        <v>28</v>
      </c>
      <c r="P202" s="89"/>
      <c r="Q202" s="89"/>
      <c r="R202" s="90"/>
    </row>
    <row r="203" spans="1:18" ht="26.5" hidden="1" thickBot="1" x14ac:dyDescent="0.4">
      <c r="A203" s="32" t="s">
        <v>37</v>
      </c>
      <c r="B203" s="57" t="s">
        <v>38</v>
      </c>
      <c r="C203" s="35" t="s">
        <v>39</v>
      </c>
      <c r="D203" s="36" t="s">
        <v>40</v>
      </c>
      <c r="E203" s="37" t="s">
        <v>41</v>
      </c>
      <c r="F203" s="37" t="s">
        <v>42</v>
      </c>
      <c r="G203" s="35" t="s">
        <v>39</v>
      </c>
      <c r="H203" s="36" t="s">
        <v>40</v>
      </c>
      <c r="I203" s="37" t="s">
        <v>41</v>
      </c>
      <c r="J203" s="37" t="s">
        <v>42</v>
      </c>
      <c r="K203" s="35" t="s">
        <v>39</v>
      </c>
      <c r="L203" s="36" t="s">
        <v>40</v>
      </c>
      <c r="M203" s="37" t="s">
        <v>41</v>
      </c>
      <c r="N203" s="37" t="s">
        <v>42</v>
      </c>
      <c r="O203" s="35" t="s">
        <v>39</v>
      </c>
      <c r="P203" s="38" t="s">
        <v>40</v>
      </c>
      <c r="Q203" s="37" t="s">
        <v>41</v>
      </c>
      <c r="R203" s="39" t="s">
        <v>42</v>
      </c>
    </row>
    <row r="204" spans="1:18" ht="13.5" hidden="1" customHeight="1" x14ac:dyDescent="0.35">
      <c r="A204" s="40">
        <v>901</v>
      </c>
      <c r="B204" s="65" t="s">
        <v>52</v>
      </c>
      <c r="C204" s="59">
        <v>4.4999999999999998E-2</v>
      </c>
      <c r="D204" s="43">
        <v>227.31</v>
      </c>
      <c r="E204" s="43">
        <f>F204*(12/10)</f>
        <v>12.27474</v>
      </c>
      <c r="F204" s="44">
        <f>C204*D204</f>
        <v>10.228949999999999</v>
      </c>
      <c r="G204" s="59">
        <v>3.5000000000000003E-2</v>
      </c>
      <c r="H204" s="43">
        <v>477.39</v>
      </c>
      <c r="I204" s="43">
        <f>J204*(12/10)</f>
        <v>20.050380000000001</v>
      </c>
      <c r="J204" s="44">
        <f>G204*H204</f>
        <v>16.708650000000002</v>
      </c>
      <c r="K204" s="59">
        <v>3.5000000000000003E-2</v>
      </c>
      <c r="L204" s="43">
        <v>375.09</v>
      </c>
      <c r="M204" s="43">
        <f>N204*(12/10)</f>
        <v>15.753779999999999</v>
      </c>
      <c r="N204" s="44">
        <f>K204*L204</f>
        <v>13.12815</v>
      </c>
      <c r="O204" s="59">
        <v>0.03</v>
      </c>
      <c r="P204" s="47">
        <v>545.59</v>
      </c>
      <c r="Q204" s="43">
        <f>R204*(12/10)</f>
        <v>19.64124</v>
      </c>
      <c r="R204" s="44">
        <f>O204*P204</f>
        <v>16.367699999999999</v>
      </c>
    </row>
    <row r="205" spans="1:18" ht="13.5" hidden="1" customHeight="1" x14ac:dyDescent="0.35">
      <c r="A205" s="40">
        <v>902</v>
      </c>
      <c r="B205" s="66" t="s">
        <v>53</v>
      </c>
      <c r="C205" s="61">
        <v>5.5E-2</v>
      </c>
      <c r="D205" s="43">
        <v>227.31</v>
      </c>
      <c r="E205" s="43">
        <f t="shared" ref="E205:E223" si="48">F205*(12/10)</f>
        <v>15.002459999999999</v>
      </c>
      <c r="F205" s="44">
        <f t="shared" ref="F205:F223" si="49">C205*D205</f>
        <v>12.502050000000001</v>
      </c>
      <c r="G205" s="61">
        <v>3.5000000000000003E-2</v>
      </c>
      <c r="H205" s="43">
        <v>477.39</v>
      </c>
      <c r="I205" s="43">
        <f t="shared" ref="I205:I223" si="50">J205*(12/10)</f>
        <v>20.050380000000001</v>
      </c>
      <c r="J205" s="44">
        <f t="shared" ref="J205:J223" si="51">G205*H205</f>
        <v>16.708650000000002</v>
      </c>
      <c r="K205" s="61">
        <v>3.5000000000000003E-2</v>
      </c>
      <c r="L205" s="43">
        <v>375.09</v>
      </c>
      <c r="M205" s="43">
        <f t="shared" ref="M205:M223" si="52">N205*(12/10)</f>
        <v>15.753779999999999</v>
      </c>
      <c r="N205" s="44">
        <f t="shared" ref="N205:N223" si="53">K205*L205</f>
        <v>13.12815</v>
      </c>
      <c r="O205" s="61">
        <v>0.03</v>
      </c>
      <c r="P205" s="47">
        <v>545.59</v>
      </c>
      <c r="Q205" s="43">
        <f t="shared" ref="Q205:Q223" si="54">R205*(12/10)</f>
        <v>19.64124</v>
      </c>
      <c r="R205" s="44">
        <f t="shared" ref="R205:R223" si="55">O205*P205</f>
        <v>16.367699999999999</v>
      </c>
    </row>
    <row r="206" spans="1:18" ht="13.5" hidden="1" customHeight="1" x14ac:dyDescent="0.35">
      <c r="A206" s="40">
        <v>903</v>
      </c>
      <c r="B206" s="66" t="s">
        <v>54</v>
      </c>
      <c r="C206" s="61">
        <v>7.4999999999999997E-2</v>
      </c>
      <c r="D206" s="43">
        <v>227.31</v>
      </c>
      <c r="E206" s="43">
        <f t="shared" si="48"/>
        <v>20.457899999999999</v>
      </c>
      <c r="F206" s="44">
        <f t="shared" si="49"/>
        <v>17.048249999999999</v>
      </c>
      <c r="G206" s="61">
        <v>4.4999999999999998E-2</v>
      </c>
      <c r="H206" s="43">
        <v>477.39</v>
      </c>
      <c r="I206" s="43">
        <f t="shared" si="50"/>
        <v>25.779059999999998</v>
      </c>
      <c r="J206" s="44">
        <f t="shared" si="51"/>
        <v>21.48255</v>
      </c>
      <c r="K206" s="61">
        <v>4.4999999999999998E-2</v>
      </c>
      <c r="L206" s="43">
        <v>375.09</v>
      </c>
      <c r="M206" s="43">
        <f t="shared" si="52"/>
        <v>20.254859999999997</v>
      </c>
      <c r="N206" s="44">
        <f t="shared" si="53"/>
        <v>16.879049999999999</v>
      </c>
      <c r="O206" s="61">
        <v>0.04</v>
      </c>
      <c r="P206" s="47">
        <v>545.59</v>
      </c>
      <c r="Q206" s="43">
        <f t="shared" si="54"/>
        <v>26.188320000000001</v>
      </c>
      <c r="R206" s="44">
        <f t="shared" si="55"/>
        <v>21.823600000000003</v>
      </c>
    </row>
    <row r="207" spans="1:18" hidden="1" x14ac:dyDescent="0.35">
      <c r="A207" s="40">
        <v>904</v>
      </c>
      <c r="B207" s="66" t="s">
        <v>55</v>
      </c>
      <c r="C207" s="61">
        <v>0.1</v>
      </c>
      <c r="D207" s="43">
        <v>227.31</v>
      </c>
      <c r="E207" s="43">
        <f t="shared" si="48"/>
        <v>27.277200000000001</v>
      </c>
      <c r="F207" s="44">
        <f t="shared" si="49"/>
        <v>22.731000000000002</v>
      </c>
      <c r="G207" s="61">
        <v>0.06</v>
      </c>
      <c r="H207" s="43">
        <v>477.39</v>
      </c>
      <c r="I207" s="43">
        <f t="shared" si="50"/>
        <v>34.372079999999997</v>
      </c>
      <c r="J207" s="44">
        <f t="shared" si="51"/>
        <v>28.6434</v>
      </c>
      <c r="K207" s="61">
        <v>0.06</v>
      </c>
      <c r="L207" s="43">
        <v>375.09</v>
      </c>
      <c r="M207" s="43">
        <f t="shared" si="52"/>
        <v>27.006479999999996</v>
      </c>
      <c r="N207" s="44">
        <f t="shared" si="53"/>
        <v>22.505399999999998</v>
      </c>
      <c r="O207" s="61">
        <v>0.05</v>
      </c>
      <c r="P207" s="47">
        <v>545.59</v>
      </c>
      <c r="Q207" s="43">
        <f t="shared" si="54"/>
        <v>32.735399999999998</v>
      </c>
      <c r="R207" s="44">
        <f t="shared" si="55"/>
        <v>27.279500000000002</v>
      </c>
    </row>
    <row r="208" spans="1:18" ht="13.5" hidden="1" customHeight="1" x14ac:dyDescent="0.35">
      <c r="A208" s="40">
        <v>905</v>
      </c>
      <c r="B208" s="66" t="s">
        <v>56</v>
      </c>
      <c r="C208" s="61">
        <v>0.11</v>
      </c>
      <c r="D208" s="43">
        <v>227.31</v>
      </c>
      <c r="E208" s="43">
        <f t="shared" si="48"/>
        <v>30.004919999999998</v>
      </c>
      <c r="F208" s="44">
        <f t="shared" si="49"/>
        <v>25.004100000000001</v>
      </c>
      <c r="G208" s="61">
        <v>7.0000000000000007E-2</v>
      </c>
      <c r="H208" s="43">
        <v>477.39</v>
      </c>
      <c r="I208" s="43">
        <f t="shared" si="50"/>
        <v>40.100760000000001</v>
      </c>
      <c r="J208" s="44">
        <f t="shared" si="51"/>
        <v>33.417300000000004</v>
      </c>
      <c r="K208" s="61">
        <v>7.0000000000000007E-2</v>
      </c>
      <c r="L208" s="43">
        <v>375.09</v>
      </c>
      <c r="M208" s="43">
        <f t="shared" si="52"/>
        <v>31.507559999999998</v>
      </c>
      <c r="N208" s="44">
        <f t="shared" si="53"/>
        <v>26.2563</v>
      </c>
      <c r="O208" s="61">
        <v>0.06</v>
      </c>
      <c r="P208" s="47">
        <v>545.59</v>
      </c>
      <c r="Q208" s="43">
        <f t="shared" si="54"/>
        <v>39.28248</v>
      </c>
      <c r="R208" s="44">
        <f t="shared" si="55"/>
        <v>32.735399999999998</v>
      </c>
    </row>
    <row r="209" spans="1:18" ht="13.5" hidden="1" customHeight="1" x14ac:dyDescent="0.35">
      <c r="A209" s="40">
        <v>906</v>
      </c>
      <c r="B209" s="66" t="s">
        <v>57</v>
      </c>
      <c r="C209" s="61">
        <v>0.12</v>
      </c>
      <c r="D209" s="43">
        <v>227.31</v>
      </c>
      <c r="E209" s="43">
        <f t="shared" si="48"/>
        <v>32.732639999999996</v>
      </c>
      <c r="F209" s="44">
        <f t="shared" si="49"/>
        <v>27.277200000000001</v>
      </c>
      <c r="G209" s="61">
        <v>0.08</v>
      </c>
      <c r="H209" s="43">
        <v>477.39</v>
      </c>
      <c r="I209" s="43">
        <f t="shared" si="50"/>
        <v>45.829439999999998</v>
      </c>
      <c r="J209" s="44">
        <f t="shared" si="51"/>
        <v>38.191200000000002</v>
      </c>
      <c r="K209" s="61">
        <v>0.08</v>
      </c>
      <c r="L209" s="43">
        <v>375.09</v>
      </c>
      <c r="M209" s="43">
        <f t="shared" si="52"/>
        <v>36.008639999999993</v>
      </c>
      <c r="N209" s="44">
        <f t="shared" si="53"/>
        <v>30.007199999999997</v>
      </c>
      <c r="O209" s="61">
        <v>7.0000000000000007E-2</v>
      </c>
      <c r="P209" s="47">
        <v>545.59</v>
      </c>
      <c r="Q209" s="43">
        <f t="shared" si="54"/>
        <v>45.829560000000008</v>
      </c>
      <c r="R209" s="44">
        <f t="shared" si="55"/>
        <v>38.191300000000005</v>
      </c>
    </row>
    <row r="210" spans="1:18" ht="13.5" hidden="1" customHeight="1" x14ac:dyDescent="0.35">
      <c r="A210" s="40">
        <v>907</v>
      </c>
      <c r="B210" s="66" t="s">
        <v>58</v>
      </c>
      <c r="C210" s="61">
        <v>0.14000000000000001</v>
      </c>
      <c r="D210" s="43">
        <v>227.31</v>
      </c>
      <c r="E210" s="43">
        <f t="shared" si="48"/>
        <v>38.188079999999999</v>
      </c>
      <c r="F210" s="44">
        <f t="shared" si="49"/>
        <v>31.823400000000003</v>
      </c>
      <c r="G210" s="61">
        <v>0.1</v>
      </c>
      <c r="H210" s="43">
        <v>477.39</v>
      </c>
      <c r="I210" s="43">
        <f t="shared" si="50"/>
        <v>57.286800000000007</v>
      </c>
      <c r="J210" s="44">
        <f t="shared" si="51"/>
        <v>47.739000000000004</v>
      </c>
      <c r="K210" s="61">
        <v>0.1</v>
      </c>
      <c r="L210" s="43">
        <v>375.09</v>
      </c>
      <c r="M210" s="43">
        <f t="shared" si="52"/>
        <v>45.010799999999996</v>
      </c>
      <c r="N210" s="44">
        <f t="shared" si="53"/>
        <v>37.509</v>
      </c>
      <c r="O210" s="61">
        <v>0.09</v>
      </c>
      <c r="P210" s="47">
        <v>545.59</v>
      </c>
      <c r="Q210" s="43">
        <f t="shared" si="54"/>
        <v>58.923719999999996</v>
      </c>
      <c r="R210" s="44">
        <f t="shared" si="55"/>
        <v>49.103099999999998</v>
      </c>
    </row>
    <row r="211" spans="1:18" hidden="1" x14ac:dyDescent="0.35">
      <c r="A211" s="40">
        <v>908</v>
      </c>
      <c r="B211" s="66" t="s">
        <v>59</v>
      </c>
      <c r="C211" s="61">
        <v>0.2</v>
      </c>
      <c r="D211" s="43">
        <v>227.31</v>
      </c>
      <c r="E211" s="43">
        <f t="shared" si="48"/>
        <v>54.554400000000001</v>
      </c>
      <c r="F211" s="44">
        <f t="shared" si="49"/>
        <v>45.462000000000003</v>
      </c>
      <c r="G211" s="61">
        <v>0.15</v>
      </c>
      <c r="H211" s="43">
        <v>477.39</v>
      </c>
      <c r="I211" s="43">
        <f t="shared" si="50"/>
        <v>85.930199999999985</v>
      </c>
      <c r="J211" s="44">
        <f t="shared" si="51"/>
        <v>71.608499999999992</v>
      </c>
      <c r="K211" s="61">
        <v>0.15</v>
      </c>
      <c r="L211" s="43">
        <v>375.09</v>
      </c>
      <c r="M211" s="43">
        <f t="shared" si="52"/>
        <v>67.516199999999984</v>
      </c>
      <c r="N211" s="44">
        <f t="shared" si="53"/>
        <v>56.263499999999993</v>
      </c>
      <c r="O211" s="61">
        <v>0.12</v>
      </c>
      <c r="P211" s="47">
        <v>545.59</v>
      </c>
      <c r="Q211" s="43">
        <f t="shared" si="54"/>
        <v>78.564959999999999</v>
      </c>
      <c r="R211" s="44">
        <f t="shared" si="55"/>
        <v>65.470799999999997</v>
      </c>
    </row>
    <row r="212" spans="1:18" hidden="1" x14ac:dyDescent="0.35">
      <c r="A212" s="40">
        <v>909</v>
      </c>
      <c r="B212" s="66" t="s">
        <v>60</v>
      </c>
      <c r="C212" s="61">
        <v>0.23</v>
      </c>
      <c r="D212" s="43">
        <v>227.31</v>
      </c>
      <c r="E212" s="43">
        <f t="shared" si="48"/>
        <v>62.737560000000002</v>
      </c>
      <c r="F212" s="44">
        <f t="shared" si="49"/>
        <v>52.281300000000002</v>
      </c>
      <c r="G212" s="61">
        <v>0.17</v>
      </c>
      <c r="H212" s="43">
        <v>477.39</v>
      </c>
      <c r="I212" s="43">
        <f t="shared" si="50"/>
        <v>97.387559999999993</v>
      </c>
      <c r="J212" s="44">
        <f t="shared" si="51"/>
        <v>81.156300000000002</v>
      </c>
      <c r="K212" s="61">
        <v>0.17</v>
      </c>
      <c r="L212" s="43">
        <v>375.09</v>
      </c>
      <c r="M212" s="43">
        <f t="shared" si="52"/>
        <v>76.518360000000001</v>
      </c>
      <c r="N212" s="44">
        <f t="shared" si="53"/>
        <v>63.765300000000003</v>
      </c>
      <c r="O212" s="61">
        <v>0.14000000000000001</v>
      </c>
      <c r="P212" s="47">
        <v>545.59</v>
      </c>
      <c r="Q212" s="43">
        <f t="shared" si="54"/>
        <v>91.659120000000016</v>
      </c>
      <c r="R212" s="44">
        <f t="shared" si="55"/>
        <v>76.382600000000011</v>
      </c>
    </row>
    <row r="213" spans="1:18" hidden="1" x14ac:dyDescent="0.35">
      <c r="A213" s="40">
        <v>910</v>
      </c>
      <c r="B213" s="66" t="s">
        <v>61</v>
      </c>
      <c r="C213" s="61">
        <v>0.27</v>
      </c>
      <c r="D213" s="43">
        <v>227.31</v>
      </c>
      <c r="E213" s="43">
        <f t="shared" si="48"/>
        <v>73.648440000000008</v>
      </c>
      <c r="F213" s="44">
        <f t="shared" si="49"/>
        <v>61.373700000000007</v>
      </c>
      <c r="G213" s="61">
        <v>0.21</v>
      </c>
      <c r="H213" s="43">
        <v>477.39</v>
      </c>
      <c r="I213" s="43">
        <f t="shared" si="50"/>
        <v>120.30227999999998</v>
      </c>
      <c r="J213" s="44">
        <f t="shared" si="51"/>
        <v>100.25189999999999</v>
      </c>
      <c r="K213" s="61">
        <v>0.21</v>
      </c>
      <c r="L213" s="43">
        <v>375.09</v>
      </c>
      <c r="M213" s="43">
        <f t="shared" si="52"/>
        <v>94.52267999999998</v>
      </c>
      <c r="N213" s="44">
        <f t="shared" si="53"/>
        <v>78.768899999999988</v>
      </c>
      <c r="O213" s="61">
        <v>0.17</v>
      </c>
      <c r="P213" s="47">
        <v>545.59</v>
      </c>
      <c r="Q213" s="43">
        <f t="shared" si="54"/>
        <v>111.30036000000001</v>
      </c>
      <c r="R213" s="44">
        <f t="shared" si="55"/>
        <v>92.75030000000001</v>
      </c>
    </row>
    <row r="214" spans="1:18" hidden="1" x14ac:dyDescent="0.35">
      <c r="A214" s="40">
        <v>911</v>
      </c>
      <c r="B214" s="66" t="s">
        <v>62</v>
      </c>
      <c r="C214" s="61">
        <v>0.28999999999999998</v>
      </c>
      <c r="D214" s="43">
        <v>227.31</v>
      </c>
      <c r="E214" s="43">
        <f t="shared" si="48"/>
        <v>79.10387999999999</v>
      </c>
      <c r="F214" s="44">
        <f t="shared" si="49"/>
        <v>65.919899999999998</v>
      </c>
      <c r="G214" s="61">
        <v>0.23</v>
      </c>
      <c r="H214" s="43">
        <v>477.39</v>
      </c>
      <c r="I214" s="43">
        <f t="shared" si="50"/>
        <v>131.75963999999999</v>
      </c>
      <c r="J214" s="44">
        <f t="shared" si="51"/>
        <v>109.7997</v>
      </c>
      <c r="K214" s="61">
        <v>0.23</v>
      </c>
      <c r="L214" s="43">
        <v>375.09</v>
      </c>
      <c r="M214" s="43">
        <f t="shared" si="52"/>
        <v>103.52484</v>
      </c>
      <c r="N214" s="44">
        <f t="shared" si="53"/>
        <v>86.270700000000005</v>
      </c>
      <c r="O214" s="61">
        <v>0.19</v>
      </c>
      <c r="P214" s="47">
        <v>545.59</v>
      </c>
      <c r="Q214" s="43">
        <f t="shared" si="54"/>
        <v>124.39452</v>
      </c>
      <c r="R214" s="44">
        <f t="shared" si="55"/>
        <v>103.66210000000001</v>
      </c>
    </row>
    <row r="215" spans="1:18" hidden="1" x14ac:dyDescent="0.35">
      <c r="A215" s="40">
        <v>912</v>
      </c>
      <c r="B215" s="66" t="s">
        <v>63</v>
      </c>
      <c r="C215" s="61">
        <v>0.32</v>
      </c>
      <c r="D215" s="43">
        <v>227.31</v>
      </c>
      <c r="E215" s="43">
        <f t="shared" si="48"/>
        <v>87.28703999999999</v>
      </c>
      <c r="F215" s="44">
        <f t="shared" si="49"/>
        <v>72.739199999999997</v>
      </c>
      <c r="G215" s="61">
        <v>0.26</v>
      </c>
      <c r="H215" s="43">
        <v>477.39</v>
      </c>
      <c r="I215" s="43">
        <f t="shared" si="50"/>
        <v>148.94567999999998</v>
      </c>
      <c r="J215" s="44">
        <f t="shared" si="51"/>
        <v>124.12139999999999</v>
      </c>
      <c r="K215" s="61">
        <v>0.26</v>
      </c>
      <c r="L215" s="43">
        <v>375.09</v>
      </c>
      <c r="M215" s="43">
        <f t="shared" si="52"/>
        <v>117.02807999999999</v>
      </c>
      <c r="N215" s="44">
        <f t="shared" si="53"/>
        <v>97.523399999999995</v>
      </c>
      <c r="O215" s="61">
        <v>0.22</v>
      </c>
      <c r="P215" s="47">
        <v>545.59</v>
      </c>
      <c r="Q215" s="43">
        <f t="shared" si="54"/>
        <v>144.03576000000001</v>
      </c>
      <c r="R215" s="44">
        <f t="shared" si="55"/>
        <v>120.02980000000001</v>
      </c>
    </row>
    <row r="216" spans="1:18" hidden="1" x14ac:dyDescent="0.35">
      <c r="A216" s="40">
        <v>913</v>
      </c>
      <c r="B216" s="66" t="s">
        <v>64</v>
      </c>
      <c r="C216" s="61">
        <v>0.33</v>
      </c>
      <c r="D216" s="43">
        <v>227.31</v>
      </c>
      <c r="E216" s="43">
        <f t="shared" si="48"/>
        <v>90.01476000000001</v>
      </c>
      <c r="F216" s="44">
        <f t="shared" si="49"/>
        <v>75.01230000000001</v>
      </c>
      <c r="G216" s="61">
        <v>0.27</v>
      </c>
      <c r="H216" s="43">
        <v>477.39</v>
      </c>
      <c r="I216" s="43">
        <f t="shared" si="50"/>
        <v>154.67435999999998</v>
      </c>
      <c r="J216" s="44">
        <f t="shared" si="51"/>
        <v>128.89529999999999</v>
      </c>
      <c r="K216" s="61">
        <v>0.27</v>
      </c>
      <c r="L216" s="43">
        <v>375.09</v>
      </c>
      <c r="M216" s="43">
        <f t="shared" si="52"/>
        <v>121.52915999999999</v>
      </c>
      <c r="N216" s="44">
        <f t="shared" si="53"/>
        <v>101.2743</v>
      </c>
      <c r="O216" s="61">
        <v>0.23</v>
      </c>
      <c r="P216" s="47">
        <v>545.59</v>
      </c>
      <c r="Q216" s="43">
        <f t="shared" si="54"/>
        <v>150.58284</v>
      </c>
      <c r="R216" s="44">
        <f t="shared" si="55"/>
        <v>125.48570000000001</v>
      </c>
    </row>
    <row r="217" spans="1:18" hidden="1" x14ac:dyDescent="0.35">
      <c r="A217" s="40">
        <v>914</v>
      </c>
      <c r="B217" s="66" t="s">
        <v>65</v>
      </c>
      <c r="C217" s="61">
        <v>0.34</v>
      </c>
      <c r="D217" s="43">
        <v>227.31</v>
      </c>
      <c r="E217" s="43">
        <f t="shared" si="48"/>
        <v>92.742480000000015</v>
      </c>
      <c r="F217" s="44">
        <f t="shared" si="49"/>
        <v>77.28540000000001</v>
      </c>
      <c r="G217" s="61">
        <v>0.28000000000000003</v>
      </c>
      <c r="H217" s="43">
        <v>477.39</v>
      </c>
      <c r="I217" s="43">
        <f t="shared" si="50"/>
        <v>160.40304</v>
      </c>
      <c r="J217" s="44">
        <f t="shared" si="51"/>
        <v>133.66920000000002</v>
      </c>
      <c r="K217" s="61">
        <v>0.28000000000000003</v>
      </c>
      <c r="L217" s="43">
        <v>375.09</v>
      </c>
      <c r="M217" s="43">
        <f t="shared" si="52"/>
        <v>126.03023999999999</v>
      </c>
      <c r="N217" s="44">
        <f t="shared" si="53"/>
        <v>105.0252</v>
      </c>
      <c r="O217" s="61">
        <v>0.24</v>
      </c>
      <c r="P217" s="47">
        <v>545.59</v>
      </c>
      <c r="Q217" s="43">
        <f t="shared" si="54"/>
        <v>157.12992</v>
      </c>
      <c r="R217" s="44">
        <f t="shared" si="55"/>
        <v>130.94159999999999</v>
      </c>
    </row>
    <row r="218" spans="1:18" hidden="1" x14ac:dyDescent="0.35">
      <c r="A218" s="40">
        <v>915</v>
      </c>
      <c r="B218" s="66" t="s">
        <v>66</v>
      </c>
      <c r="C218" s="61">
        <v>0.34</v>
      </c>
      <c r="D218" s="43">
        <v>227.31</v>
      </c>
      <c r="E218" s="43">
        <f t="shared" si="48"/>
        <v>92.742480000000015</v>
      </c>
      <c r="F218" s="44">
        <f t="shared" si="49"/>
        <v>77.28540000000001</v>
      </c>
      <c r="G218" s="61">
        <v>0.3</v>
      </c>
      <c r="H218" s="43">
        <v>477.39</v>
      </c>
      <c r="I218" s="43">
        <f t="shared" si="50"/>
        <v>171.86039999999997</v>
      </c>
      <c r="J218" s="44">
        <f t="shared" si="51"/>
        <v>143.21699999999998</v>
      </c>
      <c r="K218" s="61">
        <v>0.3</v>
      </c>
      <c r="L218" s="43">
        <v>375.09</v>
      </c>
      <c r="M218" s="43">
        <f t="shared" si="52"/>
        <v>135.03239999999997</v>
      </c>
      <c r="N218" s="44">
        <f t="shared" si="53"/>
        <v>112.52699999999999</v>
      </c>
      <c r="O218" s="61">
        <v>0.26</v>
      </c>
      <c r="P218" s="47">
        <v>545.59</v>
      </c>
      <c r="Q218" s="43">
        <f t="shared" si="54"/>
        <v>170.22408000000001</v>
      </c>
      <c r="R218" s="44">
        <f t="shared" si="55"/>
        <v>141.85340000000002</v>
      </c>
    </row>
    <row r="219" spans="1:18" hidden="1" x14ac:dyDescent="0.35">
      <c r="A219" s="40">
        <v>916</v>
      </c>
      <c r="B219" s="67" t="s">
        <v>67</v>
      </c>
      <c r="C219" s="61">
        <v>0.34</v>
      </c>
      <c r="D219" s="43">
        <v>227.31</v>
      </c>
      <c r="E219" s="43">
        <f t="shared" si="48"/>
        <v>92.742480000000015</v>
      </c>
      <c r="F219" s="44">
        <f t="shared" si="49"/>
        <v>77.28540000000001</v>
      </c>
      <c r="G219" s="61">
        <v>0.3</v>
      </c>
      <c r="H219" s="43">
        <v>477.39</v>
      </c>
      <c r="I219" s="43">
        <f t="shared" si="50"/>
        <v>171.86039999999997</v>
      </c>
      <c r="J219" s="44">
        <f t="shared" si="51"/>
        <v>143.21699999999998</v>
      </c>
      <c r="K219" s="61">
        <v>0.3</v>
      </c>
      <c r="L219" s="43">
        <v>375.09</v>
      </c>
      <c r="M219" s="43">
        <f t="shared" si="52"/>
        <v>135.03239999999997</v>
      </c>
      <c r="N219" s="44">
        <f t="shared" si="53"/>
        <v>112.52699999999999</v>
      </c>
      <c r="O219" s="61">
        <v>0.28000000000000003</v>
      </c>
      <c r="P219" s="47">
        <v>545.59</v>
      </c>
      <c r="Q219" s="43">
        <f t="shared" si="54"/>
        <v>183.31824000000003</v>
      </c>
      <c r="R219" s="44">
        <f t="shared" si="55"/>
        <v>152.76520000000002</v>
      </c>
    </row>
    <row r="220" spans="1:18" hidden="1" x14ac:dyDescent="0.35">
      <c r="A220" s="40">
        <v>917</v>
      </c>
      <c r="B220" s="66" t="s">
        <v>68</v>
      </c>
      <c r="C220" s="61">
        <v>0.35</v>
      </c>
      <c r="D220" s="43">
        <v>227.31</v>
      </c>
      <c r="E220" s="43">
        <f t="shared" si="48"/>
        <v>95.470199999999991</v>
      </c>
      <c r="F220" s="44">
        <f t="shared" si="49"/>
        <v>79.558499999999995</v>
      </c>
      <c r="G220" s="61">
        <v>0.3</v>
      </c>
      <c r="H220" s="43">
        <v>477.39</v>
      </c>
      <c r="I220" s="43">
        <f t="shared" si="50"/>
        <v>171.86039999999997</v>
      </c>
      <c r="J220" s="44">
        <f t="shared" si="51"/>
        <v>143.21699999999998</v>
      </c>
      <c r="K220" s="61">
        <v>0.3</v>
      </c>
      <c r="L220" s="43">
        <v>375.09</v>
      </c>
      <c r="M220" s="43">
        <f t="shared" si="52"/>
        <v>135.03239999999997</v>
      </c>
      <c r="N220" s="44">
        <f t="shared" si="53"/>
        <v>112.52699999999999</v>
      </c>
      <c r="O220" s="61">
        <v>0.28999999999999998</v>
      </c>
      <c r="P220" s="47">
        <v>545.59</v>
      </c>
      <c r="Q220" s="43">
        <f t="shared" si="54"/>
        <v>189.86532</v>
      </c>
      <c r="R220" s="44">
        <f t="shared" si="55"/>
        <v>158.22110000000001</v>
      </c>
    </row>
    <row r="221" spans="1:18" hidden="1" x14ac:dyDescent="0.35">
      <c r="A221" s="40">
        <v>918</v>
      </c>
      <c r="B221" s="66" t="s">
        <v>69</v>
      </c>
      <c r="C221" s="61">
        <v>0.35</v>
      </c>
      <c r="D221" s="43">
        <v>227.31</v>
      </c>
      <c r="E221" s="43">
        <f t="shared" si="48"/>
        <v>95.470199999999991</v>
      </c>
      <c r="F221" s="44">
        <f t="shared" si="49"/>
        <v>79.558499999999995</v>
      </c>
      <c r="G221" s="61">
        <v>0.35</v>
      </c>
      <c r="H221" s="43">
        <v>477.39</v>
      </c>
      <c r="I221" s="43">
        <f t="shared" si="50"/>
        <v>200.50379999999996</v>
      </c>
      <c r="J221" s="44">
        <f t="shared" si="51"/>
        <v>167.08649999999997</v>
      </c>
      <c r="K221" s="61">
        <v>0.35</v>
      </c>
      <c r="L221" s="43">
        <v>375.09</v>
      </c>
      <c r="M221" s="43">
        <f t="shared" si="52"/>
        <v>157.53779999999998</v>
      </c>
      <c r="N221" s="44">
        <f t="shared" si="53"/>
        <v>131.28149999999999</v>
      </c>
      <c r="O221" s="61">
        <v>0.32</v>
      </c>
      <c r="P221" s="47">
        <v>545.59</v>
      </c>
      <c r="Q221" s="43">
        <f t="shared" si="54"/>
        <v>209.50656000000001</v>
      </c>
      <c r="R221" s="44">
        <f t="shared" si="55"/>
        <v>174.58880000000002</v>
      </c>
    </row>
    <row r="222" spans="1:18" hidden="1" x14ac:dyDescent="0.35">
      <c r="A222" s="40">
        <v>919</v>
      </c>
      <c r="B222" s="66" t="s">
        <v>70</v>
      </c>
      <c r="C222" s="61">
        <v>0.35</v>
      </c>
      <c r="D222" s="43">
        <v>227.31</v>
      </c>
      <c r="E222" s="43">
        <f t="shared" si="48"/>
        <v>95.470199999999991</v>
      </c>
      <c r="F222" s="44">
        <f t="shared" si="49"/>
        <v>79.558499999999995</v>
      </c>
      <c r="G222" s="61">
        <v>0.35</v>
      </c>
      <c r="H222" s="43">
        <v>477.39</v>
      </c>
      <c r="I222" s="43">
        <f t="shared" si="50"/>
        <v>200.50379999999996</v>
      </c>
      <c r="J222" s="44">
        <f t="shared" si="51"/>
        <v>167.08649999999997</v>
      </c>
      <c r="K222" s="61">
        <v>0.35</v>
      </c>
      <c r="L222" s="43">
        <v>375.09</v>
      </c>
      <c r="M222" s="43">
        <f t="shared" si="52"/>
        <v>157.53779999999998</v>
      </c>
      <c r="N222" s="44">
        <f t="shared" si="53"/>
        <v>131.28149999999999</v>
      </c>
      <c r="O222" s="61">
        <v>0.32</v>
      </c>
      <c r="P222" s="47">
        <v>545.59</v>
      </c>
      <c r="Q222" s="43">
        <f t="shared" si="54"/>
        <v>209.50656000000001</v>
      </c>
      <c r="R222" s="44">
        <f t="shared" si="55"/>
        <v>174.58880000000002</v>
      </c>
    </row>
    <row r="223" spans="1:18" ht="15" hidden="1" thickBot="1" x14ac:dyDescent="0.4">
      <c r="A223" s="40">
        <v>920</v>
      </c>
      <c r="B223" s="68" t="s">
        <v>71</v>
      </c>
      <c r="C223" s="64">
        <v>0.35</v>
      </c>
      <c r="D223" s="43">
        <v>227.31</v>
      </c>
      <c r="E223" s="43">
        <f t="shared" si="48"/>
        <v>95.470199999999991</v>
      </c>
      <c r="F223" s="44">
        <f t="shared" si="49"/>
        <v>79.558499999999995</v>
      </c>
      <c r="G223" s="64">
        <v>0.35</v>
      </c>
      <c r="H223" s="43">
        <v>477.39</v>
      </c>
      <c r="I223" s="43">
        <f t="shared" si="50"/>
        <v>200.50379999999996</v>
      </c>
      <c r="J223" s="44">
        <f t="shared" si="51"/>
        <v>167.08649999999997</v>
      </c>
      <c r="K223" s="64">
        <v>0.35</v>
      </c>
      <c r="L223" s="43">
        <v>375.09</v>
      </c>
      <c r="M223" s="43">
        <f t="shared" si="52"/>
        <v>157.53779999999998</v>
      </c>
      <c r="N223" s="44">
        <f t="shared" si="53"/>
        <v>131.28149999999999</v>
      </c>
      <c r="O223" s="64">
        <v>0.35</v>
      </c>
      <c r="P223" s="47">
        <v>545.59</v>
      </c>
      <c r="Q223" s="43">
        <f t="shared" si="54"/>
        <v>229.14779999999999</v>
      </c>
      <c r="R223" s="44">
        <f t="shared" si="55"/>
        <v>190.95650000000001</v>
      </c>
    </row>
    <row r="224" spans="1:18" hidden="1" x14ac:dyDescent="0.35"/>
    <row r="225" hidden="1" x14ac:dyDescent="0.35"/>
  </sheetData>
  <sheetProtection algorithmName="SHA-512" hashValue="keU+U26uPkWCLD+lumJs1ANNpa/H3l/dZVoN14Q2zuyb4hWwppusZ8yl7dU4MLBzhUDKalu/psFiOD9sw8vCgw==" saltValue="zql3yPXPn0XHirHbTw9nYQ==" spinCount="100000" sheet="1" objects="1" scenarios="1" selectLockedCells="1"/>
  <mergeCells count="38">
    <mergeCell ref="A1:F1"/>
    <mergeCell ref="A2:F2"/>
    <mergeCell ref="A3:F3"/>
    <mergeCell ref="A6:F6"/>
    <mergeCell ref="A12:E12"/>
    <mergeCell ref="A9:F9"/>
    <mergeCell ref="G50:J50"/>
    <mergeCell ref="K50:N50"/>
    <mergeCell ref="O50:R50"/>
    <mergeCell ref="C61:F61"/>
    <mergeCell ref="G61:J61"/>
    <mergeCell ref="K61:N61"/>
    <mergeCell ref="O61:R61"/>
    <mergeCell ref="C50:F50"/>
    <mergeCell ref="C86:F86"/>
    <mergeCell ref="G86:J86"/>
    <mergeCell ref="K86:N86"/>
    <mergeCell ref="O86:R86"/>
    <mergeCell ref="C202:F202"/>
    <mergeCell ref="G202:J202"/>
    <mergeCell ref="K202:N202"/>
    <mergeCell ref="O202:R202"/>
    <mergeCell ref="C109:F109"/>
    <mergeCell ref="G109:J109"/>
    <mergeCell ref="K109:N109"/>
    <mergeCell ref="O109:R109"/>
    <mergeCell ref="C132:F132"/>
    <mergeCell ref="G132:J132"/>
    <mergeCell ref="K132:N132"/>
    <mergeCell ref="O132:R132"/>
    <mergeCell ref="C179:F179"/>
    <mergeCell ref="G179:J179"/>
    <mergeCell ref="K179:N179"/>
    <mergeCell ref="O179:R179"/>
    <mergeCell ref="C156:F156"/>
    <mergeCell ref="G156:J156"/>
    <mergeCell ref="K156:N156"/>
    <mergeCell ref="O156:R156"/>
  </mergeCells>
  <dataValidations count="1">
    <dataValidation type="whole" allowBlank="1" showInputMessage="1" showErrorMessage="1" sqref="B4" xr:uid="{2C78CDC0-B456-40A5-8021-1BD3AF86BDCD}">
      <formula1>0</formula1>
      <formula2>500000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6350</xdr:colOff>
                    <xdr:row>6</xdr:row>
                    <xdr:rowOff>12700</xdr:rowOff>
                  </from>
                  <to>
                    <xdr:col>1</xdr:col>
                    <xdr:colOff>1866900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6350</xdr:colOff>
                    <xdr:row>7</xdr:row>
                    <xdr:rowOff>12700</xdr:rowOff>
                  </from>
                  <to>
                    <xdr:col>2</xdr:col>
                    <xdr:colOff>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6350</xdr:colOff>
                    <xdr:row>4</xdr:row>
                    <xdr:rowOff>19050</xdr:rowOff>
                  </from>
                  <to>
                    <xdr:col>2</xdr:col>
                    <xdr:colOff>6350</xdr:colOff>
                    <xdr:row>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</xdr:col>
                    <xdr:colOff>6350</xdr:colOff>
                    <xdr:row>9</xdr:row>
                    <xdr:rowOff>12700</xdr:rowOff>
                  </from>
                  <to>
                    <xdr:col>1</xdr:col>
                    <xdr:colOff>1866900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Coyle</dc:creator>
  <cp:lastModifiedBy>Keri Coyle</cp:lastModifiedBy>
  <dcterms:created xsi:type="dcterms:W3CDTF">2020-09-13T22:22:20Z</dcterms:created>
  <dcterms:modified xsi:type="dcterms:W3CDTF">2020-10-14T15:46:58Z</dcterms:modified>
</cp:coreProperties>
</file>